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updateLinks="never" defaultThemeVersion="166925"/>
  <mc:AlternateContent xmlns:mc="http://schemas.openxmlformats.org/markup-compatibility/2006">
    <mc:Choice Requires="x15">
      <x15ac:absPath xmlns:x15ac="http://schemas.microsoft.com/office/spreadsheetml/2010/11/ac" url="C:\Users\Joakim Bilyk\Desktop\"/>
    </mc:Choice>
  </mc:AlternateContent>
  <xr:revisionPtr revIDLastSave="0" documentId="13_ncr:1_{F112007E-CC61-48DA-B77E-1020E456C719}" xr6:coauthVersionLast="44" xr6:coauthVersionMax="44" xr10:uidLastSave="{00000000-0000-0000-0000-000000000000}"/>
  <bookViews>
    <workbookView xWindow="-120" yWindow="-120" windowWidth="29040" windowHeight="15840" firstSheet="2" activeTab="2" xr2:uid="{0C602A3C-8DF2-4D81-B542-D351064E717B}"/>
  </bookViews>
  <sheets>
    <sheet name="Ark1" sheetId="9" state="hidden" r:id="rId1"/>
    <sheet name="Definitioner" sheetId="2" state="hidden" r:id="rId2"/>
    <sheet name="Opsætning" sheetId="1" r:id="rId3"/>
    <sheet name="Opsætning1-5 (2)" sheetId="11" state="hidden" r:id="rId4"/>
    <sheet name="Program" sheetId="4" r:id="rId5"/>
  </sheets>
  <definedNames>
    <definedName name="Baglår">#REF!</definedName>
    <definedName name="Biceps" localSheetId="3">Tabel13[Forlår]</definedName>
    <definedName name="Biceps">Tabel13[Forlår]</definedName>
    <definedName name="Bryst" localSheetId="3">Tabel13[Triceps]</definedName>
    <definedName name="Bryst">Tabel13[Triceps]</definedName>
    <definedName name="Forlår" localSheetId="3">Tabel13[Hofte]</definedName>
    <definedName name="Forlår">Tabel13[Hofte]</definedName>
    <definedName name="Hofte">#REF!</definedName>
    <definedName name="Konkurrence_bænk" localSheetId="3">Tabel10[Konkurrence bænk]</definedName>
    <definedName name="Konkurrence_bænk">Tabel10[Konkurrence bænk]</definedName>
    <definedName name="Konkurrence_dødløft" localSheetId="3">Tabel11[Konkurrence dødløft]</definedName>
    <definedName name="Konkurrence_dødløft">Tabel11[Konkurrence dødløft]</definedName>
    <definedName name="Konkurrence_squat" localSheetId="3">Tabel9[Konkurrence squat]</definedName>
    <definedName name="Konkurrence_squat">Tabel9[Konkurrence squat]</definedName>
    <definedName name="Mave" localSheetId="3">Tabel12[Biceps]</definedName>
    <definedName name="Mave">Tabel12[Biceps]</definedName>
    <definedName name="Overload_bænk" localSheetId="3">Tabel10[Overload bænk]</definedName>
    <definedName name="Overload_bænk">Tabel10[Overload bænk]</definedName>
    <definedName name="Ryg" localSheetId="3">Tabel12[Ryg]</definedName>
    <definedName name="Ryg">Tabel12[Ryg]</definedName>
    <definedName name="Sekundær_bænk" localSheetId="3">Tabel10[Sekundær bænk]</definedName>
    <definedName name="Sekundær_bænk">Tabel10[Sekundær bænk]</definedName>
    <definedName name="Sekundær_dødløft" localSheetId="3">Tabel11[Sekundær dødløft]</definedName>
    <definedName name="Sekundær_dødløft">Tabel11[Sekundær dødløft]</definedName>
    <definedName name="Sekundær_squat" localSheetId="3">Tabel9[Sekundær squat]</definedName>
    <definedName name="Sekundær_squat">Tabel9[Sekundær squat]</definedName>
    <definedName name="Skulder" localSheetId="3">Tabel12[Mave]</definedName>
    <definedName name="Skulder">Tabel12[Mave]</definedName>
    <definedName name="Støtte_bænk" localSheetId="3">Tabel10[Støtte bænk (svag muskelgruppe)]</definedName>
    <definedName name="Støtte_bænk">Tabel10[Støtte bænk (svag muskelgruppe)]</definedName>
    <definedName name="Støtte_dødløft" localSheetId="3">Tabel11[Støtte dødløft (svag muskelgruppe)]</definedName>
    <definedName name="Støtte_dødløft">Tabel11[Støtte dødløft (svag muskelgruppe)]</definedName>
    <definedName name="Støtte_squat" localSheetId="3">Tabel9[Støtte squat (svag muskelgruppe)]</definedName>
    <definedName name="Støtte_squat">Tabel9[Støtte squat (svag muskelgruppe)]</definedName>
    <definedName name="Tilvalg" localSheetId="3">Tabel9[Tilvalg]</definedName>
    <definedName name="Tilvalg">Tabel9[Tilvalg]</definedName>
    <definedName name="Triceps" localSheetId="3">Tabel13[Baglår]</definedName>
    <definedName name="Triceps">Tabel13[Baglår]</definedName>
    <definedName name="Variation_bænk" localSheetId="3">Tabel10[Variation bænk (svag ROM)]</definedName>
    <definedName name="Variation_bænk">Tabel10[Variation bænk (svag ROM)]</definedName>
    <definedName name="Variation_dødløft" localSheetId="3">Tabel11[Variation dødløft (svag ROM)]</definedName>
    <definedName name="Variation_dødløft">Tabel11[Variation dødløft (svag ROM)]</definedName>
    <definedName name="Variation_squat" localSheetId="3">Tabel9[Variation squat (svag ROM)]</definedName>
    <definedName name="Variation_squat">Tabel9[Variation squat (svag ROM)]</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2" i="4" l="1"/>
  <c r="D496" i="4"/>
  <c r="D494" i="4"/>
  <c r="V493" i="4" s="1"/>
  <c r="E493" i="4"/>
  <c r="D492" i="4"/>
  <c r="X491" i="4" s="1"/>
  <c r="E491" i="4"/>
  <c r="D490" i="4"/>
  <c r="E489" i="4"/>
  <c r="E487" i="4"/>
  <c r="D485" i="4"/>
  <c r="D483" i="4"/>
  <c r="X482" i="4" s="1"/>
  <c r="E482" i="4"/>
  <c r="D481" i="4"/>
  <c r="AB480" i="4" s="1"/>
  <c r="D479" i="4"/>
  <c r="U478" i="4" s="1"/>
  <c r="E478" i="4"/>
  <c r="E476" i="4"/>
  <c r="D474" i="4"/>
  <c r="E473" i="4"/>
  <c r="D472" i="4"/>
  <c r="U471" i="4" s="1"/>
  <c r="E471" i="4"/>
  <c r="D470" i="4"/>
  <c r="AB469" i="4" s="1"/>
  <c r="E469" i="4"/>
  <c r="D468" i="4"/>
  <c r="C467" i="4"/>
  <c r="E465" i="4"/>
  <c r="D463" i="4"/>
  <c r="D461" i="4"/>
  <c r="AF460" i="4" s="1"/>
  <c r="E460" i="4"/>
  <c r="C460" i="4"/>
  <c r="D459" i="4"/>
  <c r="AB458" i="4" s="1"/>
  <c r="E458" i="4"/>
  <c r="D457" i="4"/>
  <c r="E456" i="4"/>
  <c r="E454" i="4"/>
  <c r="D446" i="4"/>
  <c r="D444" i="4"/>
  <c r="X443" i="4" s="1"/>
  <c r="E443" i="4"/>
  <c r="D442" i="4"/>
  <c r="AF441" i="4" s="1"/>
  <c r="E441" i="4"/>
  <c r="D440" i="4"/>
  <c r="E439" i="4"/>
  <c r="E437" i="4"/>
  <c r="D435" i="4"/>
  <c r="D433" i="4"/>
  <c r="W432" i="4" s="1"/>
  <c r="E432" i="4"/>
  <c r="D431" i="4"/>
  <c r="AB430" i="4" s="1"/>
  <c r="D429" i="4"/>
  <c r="E428" i="4"/>
  <c r="E426" i="4"/>
  <c r="D424" i="4"/>
  <c r="E423" i="4"/>
  <c r="D422" i="4"/>
  <c r="AD421" i="4" s="1"/>
  <c r="E421" i="4"/>
  <c r="D420" i="4"/>
  <c r="Z419" i="4" s="1"/>
  <c r="E419" i="4"/>
  <c r="D418" i="4"/>
  <c r="C417" i="4"/>
  <c r="E415" i="4"/>
  <c r="D413" i="4"/>
  <c r="D411" i="4"/>
  <c r="E410" i="4"/>
  <c r="C410" i="4"/>
  <c r="D409" i="4"/>
  <c r="E408" i="4"/>
  <c r="D407" i="4"/>
  <c r="E406" i="4"/>
  <c r="E404" i="4"/>
  <c r="D396" i="4"/>
  <c r="D394" i="4"/>
  <c r="AA393" i="4" s="1"/>
  <c r="E393" i="4"/>
  <c r="D392" i="4"/>
  <c r="E391" i="4"/>
  <c r="D390" i="4"/>
  <c r="E389" i="4"/>
  <c r="E387" i="4"/>
  <c r="D385" i="4"/>
  <c r="D383" i="4"/>
  <c r="AF382" i="4" s="1"/>
  <c r="E382" i="4"/>
  <c r="D381" i="4"/>
  <c r="D379" i="4"/>
  <c r="E378" i="4"/>
  <c r="E376" i="4"/>
  <c r="D374" i="4"/>
  <c r="E373" i="4"/>
  <c r="D372" i="4"/>
  <c r="W371" i="4" s="1"/>
  <c r="E371" i="4"/>
  <c r="D370" i="4"/>
  <c r="E369" i="4"/>
  <c r="D368" i="4"/>
  <c r="C367" i="4"/>
  <c r="E365" i="4"/>
  <c r="D363" i="4"/>
  <c r="D361" i="4"/>
  <c r="U360" i="4" s="1"/>
  <c r="E360" i="4"/>
  <c r="C360" i="4"/>
  <c r="D359" i="4"/>
  <c r="E358" i="4"/>
  <c r="D357" i="4"/>
  <c r="E356" i="4"/>
  <c r="E354" i="4"/>
  <c r="D346" i="4"/>
  <c r="D344" i="4"/>
  <c r="V343" i="4" s="1"/>
  <c r="E343" i="4"/>
  <c r="D342" i="4"/>
  <c r="E341" i="4"/>
  <c r="D340" i="4"/>
  <c r="E339" i="4"/>
  <c r="E337" i="4"/>
  <c r="D335" i="4"/>
  <c r="D333" i="4"/>
  <c r="AF332" i="4" s="1"/>
  <c r="E332" i="4"/>
  <c r="D331" i="4"/>
  <c r="D329" i="4"/>
  <c r="E328" i="4"/>
  <c r="E326" i="4"/>
  <c r="D324" i="4"/>
  <c r="E323" i="4"/>
  <c r="D322" i="4"/>
  <c r="AF321" i="4" s="1"/>
  <c r="E321" i="4"/>
  <c r="D320" i="4"/>
  <c r="E319" i="4"/>
  <c r="D318" i="4"/>
  <c r="C317" i="4"/>
  <c r="E315" i="4"/>
  <c r="D313" i="4"/>
  <c r="D311" i="4"/>
  <c r="AB310" i="4" s="1"/>
  <c r="E310" i="4"/>
  <c r="C310" i="4"/>
  <c r="D309" i="4"/>
  <c r="AB308" i="4" s="1"/>
  <c r="E308" i="4"/>
  <c r="D307" i="4"/>
  <c r="E306" i="4"/>
  <c r="E304" i="4"/>
  <c r="E282" i="4"/>
  <c r="AA467" i="4"/>
  <c r="D452" i="4"/>
  <c r="AF417" i="4"/>
  <c r="AC406" i="4"/>
  <c r="D402" i="4"/>
  <c r="AE371" i="4"/>
  <c r="AF369" i="4"/>
  <c r="Y356" i="4"/>
  <c r="D352" i="4"/>
  <c r="Y319" i="4"/>
  <c r="AA310" i="4"/>
  <c r="D302" i="4"/>
  <c r="D296" i="4"/>
  <c r="D294" i="4"/>
  <c r="D292" i="4"/>
  <c r="E291" i="4"/>
  <c r="D290" i="4"/>
  <c r="E289" i="4"/>
  <c r="E287" i="4"/>
  <c r="D285" i="4"/>
  <c r="D283" i="4"/>
  <c r="AE282" i="4" s="1"/>
  <c r="D281" i="4"/>
  <c r="V280" i="4" s="1"/>
  <c r="D279" i="4"/>
  <c r="E278" i="4"/>
  <c r="E276" i="4"/>
  <c r="D274" i="4"/>
  <c r="E273" i="4"/>
  <c r="D272" i="4"/>
  <c r="D270" i="4"/>
  <c r="AE269" i="4" s="1"/>
  <c r="E269" i="4"/>
  <c r="D268" i="4"/>
  <c r="T267" i="4" s="1"/>
  <c r="C267" i="4"/>
  <c r="E265" i="4"/>
  <c r="D263" i="4"/>
  <c r="D261" i="4"/>
  <c r="Y260" i="4" s="1"/>
  <c r="E260" i="4"/>
  <c r="C260" i="4"/>
  <c r="D259" i="4"/>
  <c r="E258" i="4"/>
  <c r="D257" i="4"/>
  <c r="E256" i="4"/>
  <c r="E254" i="4"/>
  <c r="D252" i="4"/>
  <c r="D202" i="4"/>
  <c r="D152" i="4"/>
  <c r="D102" i="4"/>
  <c r="D52" i="4"/>
  <c r="AF496" i="4"/>
  <c r="AE496" i="4"/>
  <c r="AD496" i="4"/>
  <c r="AC496" i="4"/>
  <c r="AB496" i="4"/>
  <c r="AA496" i="4"/>
  <c r="Z496" i="4"/>
  <c r="Y496" i="4"/>
  <c r="X496" i="4"/>
  <c r="W496" i="4"/>
  <c r="V496" i="4"/>
  <c r="U496" i="4"/>
  <c r="T496" i="4"/>
  <c r="A496" i="4"/>
  <c r="AF495" i="4"/>
  <c r="AE495" i="4"/>
  <c r="AD495" i="4"/>
  <c r="AC495" i="4"/>
  <c r="AB495" i="4"/>
  <c r="AA495" i="4"/>
  <c r="Z495" i="4"/>
  <c r="Y495" i="4"/>
  <c r="X495" i="4"/>
  <c r="W495" i="4"/>
  <c r="V495" i="4"/>
  <c r="U495" i="4"/>
  <c r="T495" i="4"/>
  <c r="A495" i="4"/>
  <c r="AF494" i="4"/>
  <c r="AE494" i="4"/>
  <c r="AD494" i="4"/>
  <c r="AC494" i="4"/>
  <c r="AB494" i="4"/>
  <c r="AA494" i="4"/>
  <c r="Z494" i="4"/>
  <c r="Y494" i="4"/>
  <c r="X494" i="4"/>
  <c r="W494" i="4"/>
  <c r="V494" i="4"/>
  <c r="U494" i="4"/>
  <c r="T494" i="4"/>
  <c r="A494" i="4"/>
  <c r="AC493" i="4"/>
  <c r="AB493" i="4"/>
  <c r="T493" i="4"/>
  <c r="A493" i="4"/>
  <c r="AF492" i="4"/>
  <c r="AE492" i="4"/>
  <c r="AD492" i="4"/>
  <c r="AC492" i="4"/>
  <c r="AB492" i="4"/>
  <c r="AA492" i="4"/>
  <c r="Z492" i="4"/>
  <c r="Y492" i="4"/>
  <c r="X492" i="4"/>
  <c r="W492" i="4"/>
  <c r="V492" i="4"/>
  <c r="U492" i="4"/>
  <c r="T492" i="4"/>
  <c r="A492" i="4"/>
  <c r="AF491" i="4"/>
  <c r="AA491" i="4"/>
  <c r="V491" i="4"/>
  <c r="T491" i="4"/>
  <c r="A491" i="4"/>
  <c r="AF490" i="4"/>
  <c r="AE490" i="4"/>
  <c r="AD490" i="4"/>
  <c r="AC490" i="4"/>
  <c r="AB490" i="4"/>
  <c r="AA490" i="4"/>
  <c r="Z490" i="4"/>
  <c r="Y490" i="4"/>
  <c r="X490" i="4"/>
  <c r="AG490" i="4" s="1"/>
  <c r="W490" i="4"/>
  <c r="V490" i="4"/>
  <c r="U490" i="4"/>
  <c r="T490" i="4"/>
  <c r="AH490" i="4" s="1"/>
  <c r="AE489" i="4"/>
  <c r="A490" i="4"/>
  <c r="AF489" i="4"/>
  <c r="AD489" i="4"/>
  <c r="AC489" i="4"/>
  <c r="AB489" i="4"/>
  <c r="Z489" i="4"/>
  <c r="Y489" i="4"/>
  <c r="X489" i="4"/>
  <c r="V489" i="4"/>
  <c r="U489" i="4"/>
  <c r="T489" i="4"/>
  <c r="A489" i="4"/>
  <c r="AF485" i="4"/>
  <c r="AE485" i="4"/>
  <c r="AD485" i="4"/>
  <c r="AC485" i="4"/>
  <c r="AB485" i="4"/>
  <c r="AA485" i="4"/>
  <c r="Z485" i="4"/>
  <c r="Y485" i="4"/>
  <c r="X485" i="4"/>
  <c r="W485" i="4"/>
  <c r="V485" i="4"/>
  <c r="U485" i="4"/>
  <c r="T485" i="4"/>
  <c r="A485" i="4"/>
  <c r="AF484" i="4"/>
  <c r="AE484" i="4"/>
  <c r="AD484" i="4"/>
  <c r="AC484" i="4"/>
  <c r="AB484" i="4"/>
  <c r="AA484" i="4"/>
  <c r="Z484" i="4"/>
  <c r="Y484" i="4"/>
  <c r="X484" i="4"/>
  <c r="W484" i="4"/>
  <c r="V484" i="4"/>
  <c r="U484" i="4"/>
  <c r="T484" i="4"/>
  <c r="A484" i="4"/>
  <c r="AF483" i="4"/>
  <c r="AE483" i="4"/>
  <c r="AD483" i="4"/>
  <c r="AC483" i="4"/>
  <c r="AB483" i="4"/>
  <c r="AA483" i="4"/>
  <c r="Z483" i="4"/>
  <c r="Y483" i="4"/>
  <c r="X483" i="4"/>
  <c r="W483" i="4"/>
  <c r="V483" i="4"/>
  <c r="U483" i="4"/>
  <c r="T483" i="4"/>
  <c r="Z482" i="4"/>
  <c r="A483" i="4"/>
  <c r="W482" i="4"/>
  <c r="U482" i="4"/>
  <c r="A482" i="4"/>
  <c r="AH481" i="4"/>
  <c r="AF481" i="4"/>
  <c r="AE481" i="4"/>
  <c r="AD481" i="4"/>
  <c r="AC481" i="4"/>
  <c r="AB481" i="4"/>
  <c r="AA481" i="4"/>
  <c r="Z481" i="4"/>
  <c r="Y481" i="4"/>
  <c r="AG481" i="4" s="1"/>
  <c r="X481" i="4"/>
  <c r="W481" i="4"/>
  <c r="V481" i="4"/>
  <c r="U481" i="4"/>
  <c r="T481" i="4"/>
  <c r="A481" i="4"/>
  <c r="A480" i="4"/>
  <c r="AF479" i="4"/>
  <c r="AE479" i="4"/>
  <c r="AD479" i="4"/>
  <c r="AC479" i="4"/>
  <c r="AB479" i="4"/>
  <c r="AA479" i="4"/>
  <c r="Z479" i="4"/>
  <c r="Y479" i="4"/>
  <c r="X479" i="4"/>
  <c r="W479" i="4"/>
  <c r="V479" i="4"/>
  <c r="U479" i="4"/>
  <c r="T479" i="4"/>
  <c r="AA478" i="4"/>
  <c r="A479" i="4"/>
  <c r="AC478" i="4"/>
  <c r="AB478" i="4"/>
  <c r="V478" i="4"/>
  <c r="A478" i="4"/>
  <c r="AF474" i="4"/>
  <c r="AE474" i="4"/>
  <c r="AD474" i="4"/>
  <c r="AC474" i="4"/>
  <c r="AB474" i="4"/>
  <c r="AA474" i="4"/>
  <c r="Z474" i="4"/>
  <c r="Y474" i="4"/>
  <c r="X474" i="4"/>
  <c r="W474" i="4"/>
  <c r="V474" i="4"/>
  <c r="U474" i="4"/>
  <c r="T474" i="4"/>
  <c r="AH474" i="4" s="1"/>
  <c r="A474" i="4"/>
  <c r="AF473" i="4"/>
  <c r="AE473" i="4"/>
  <c r="AD473" i="4"/>
  <c r="AC473" i="4"/>
  <c r="AB473" i="4"/>
  <c r="AA473" i="4"/>
  <c r="Z473" i="4"/>
  <c r="Y473" i="4"/>
  <c r="X473" i="4"/>
  <c r="AG473" i="4" s="1"/>
  <c r="W473" i="4"/>
  <c r="V473" i="4"/>
  <c r="U473" i="4"/>
  <c r="T473" i="4"/>
  <c r="AH473" i="4" s="1"/>
  <c r="A473" i="4"/>
  <c r="AF472" i="4"/>
  <c r="AE472" i="4"/>
  <c r="AD472" i="4"/>
  <c r="AC472" i="4"/>
  <c r="AB472" i="4"/>
  <c r="AA472" i="4"/>
  <c r="Z472" i="4"/>
  <c r="Y472" i="4"/>
  <c r="AH472" i="4" s="1"/>
  <c r="X472" i="4"/>
  <c r="W472" i="4"/>
  <c r="V472" i="4"/>
  <c r="U472" i="4"/>
  <c r="T472" i="4"/>
  <c r="A472" i="4"/>
  <c r="AF471" i="4"/>
  <c r="AB471" i="4"/>
  <c r="Z471" i="4"/>
  <c r="T471" i="4"/>
  <c r="A471" i="4"/>
  <c r="AF470" i="4"/>
  <c r="AE470" i="4"/>
  <c r="AD470" i="4"/>
  <c r="AC470" i="4"/>
  <c r="AB470" i="4"/>
  <c r="AA470" i="4"/>
  <c r="Z470" i="4"/>
  <c r="Y470" i="4"/>
  <c r="X470" i="4"/>
  <c r="W470" i="4"/>
  <c r="V470" i="4"/>
  <c r="U470" i="4"/>
  <c r="T470" i="4"/>
  <c r="A470" i="4"/>
  <c r="A469" i="4"/>
  <c r="AF468" i="4"/>
  <c r="AE468" i="4"/>
  <c r="AD468" i="4"/>
  <c r="AC468" i="4"/>
  <c r="AB468" i="4"/>
  <c r="AA468" i="4"/>
  <c r="Z468" i="4"/>
  <c r="Y468" i="4"/>
  <c r="V468" i="4"/>
  <c r="U468" i="4"/>
  <c r="T468" i="4"/>
  <c r="AH468" i="4" s="1"/>
  <c r="K468" i="4"/>
  <c r="X468" i="4" s="1"/>
  <c r="J468" i="4"/>
  <c r="W468" i="4" s="1"/>
  <c r="I468" i="4"/>
  <c r="H468" i="4"/>
  <c r="G468" i="4"/>
  <c r="Z467" i="4"/>
  <c r="A468" i="4"/>
  <c r="AB467" i="4"/>
  <c r="K467" i="4"/>
  <c r="J467" i="4"/>
  <c r="W467" i="4" s="1"/>
  <c r="I467" i="4"/>
  <c r="H467" i="4"/>
  <c r="U467" i="4" s="1"/>
  <c r="G467" i="4"/>
  <c r="A467" i="4"/>
  <c r="AF463" i="4"/>
  <c r="AE463" i="4"/>
  <c r="AD463" i="4"/>
  <c r="AC463" i="4"/>
  <c r="AB463" i="4"/>
  <c r="AA463" i="4"/>
  <c r="Z463" i="4"/>
  <c r="Y463" i="4"/>
  <c r="X463" i="4"/>
  <c r="W463" i="4"/>
  <c r="V463" i="4"/>
  <c r="U463" i="4"/>
  <c r="T463" i="4"/>
  <c r="AH463" i="4" s="1"/>
  <c r="A463" i="4"/>
  <c r="AF462" i="4"/>
  <c r="AE462" i="4"/>
  <c r="AD462" i="4"/>
  <c r="AC462" i="4"/>
  <c r="AB462" i="4"/>
  <c r="AA462" i="4"/>
  <c r="Z462" i="4"/>
  <c r="Y462" i="4"/>
  <c r="X462" i="4"/>
  <c r="W462" i="4"/>
  <c r="V462" i="4"/>
  <c r="U462" i="4"/>
  <c r="T462" i="4"/>
  <c r="A462" i="4"/>
  <c r="AF461" i="4"/>
  <c r="AE461" i="4"/>
  <c r="AD461" i="4"/>
  <c r="AC461" i="4"/>
  <c r="AB461" i="4"/>
  <c r="AA461" i="4"/>
  <c r="Z461" i="4"/>
  <c r="Y461" i="4"/>
  <c r="X461" i="4"/>
  <c r="V461" i="4"/>
  <c r="U461" i="4"/>
  <c r="T461" i="4"/>
  <c r="J461" i="4"/>
  <c r="W461" i="4" s="1"/>
  <c r="I461" i="4"/>
  <c r="H461" i="4"/>
  <c r="G461" i="4"/>
  <c r="A461" i="4"/>
  <c r="Y460" i="4"/>
  <c r="J460" i="4"/>
  <c r="I460" i="4"/>
  <c r="H460" i="4"/>
  <c r="G460" i="4"/>
  <c r="A460" i="4"/>
  <c r="AF459" i="4"/>
  <c r="AE459" i="4"/>
  <c r="AD459" i="4"/>
  <c r="AC459" i="4"/>
  <c r="AB459" i="4"/>
  <c r="AA459" i="4"/>
  <c r="Z459" i="4"/>
  <c r="Y459" i="4"/>
  <c r="X459" i="4"/>
  <c r="AG459" i="4" s="1"/>
  <c r="W459" i="4"/>
  <c r="V459" i="4"/>
  <c r="U459" i="4"/>
  <c r="T459" i="4"/>
  <c r="AH459" i="4" s="1"/>
  <c r="A459" i="4"/>
  <c r="AE458" i="4"/>
  <c r="W458" i="4"/>
  <c r="A458" i="4"/>
  <c r="AF457" i="4"/>
  <c r="AE457" i="4"/>
  <c r="AD457" i="4"/>
  <c r="AC457" i="4"/>
  <c r="AB457" i="4"/>
  <c r="AA457" i="4"/>
  <c r="Z457" i="4"/>
  <c r="AH457" i="4" s="1"/>
  <c r="Y457" i="4"/>
  <c r="X457" i="4"/>
  <c r="W457" i="4"/>
  <c r="V457" i="4"/>
  <c r="U457" i="4"/>
  <c r="T457" i="4"/>
  <c r="A457" i="4"/>
  <c r="AA456" i="4"/>
  <c r="T456" i="4"/>
  <c r="A456" i="4"/>
  <c r="AF446" i="4"/>
  <c r="AE446" i="4"/>
  <c r="AD446" i="4"/>
  <c r="AC446" i="4"/>
  <c r="AB446" i="4"/>
  <c r="AA446" i="4"/>
  <c r="Z446" i="4"/>
  <c r="Y446" i="4"/>
  <c r="X446" i="4"/>
  <c r="W446" i="4"/>
  <c r="V446" i="4"/>
  <c r="U446" i="4"/>
  <c r="T446" i="4"/>
  <c r="A446" i="4"/>
  <c r="AF445" i="4"/>
  <c r="AE445" i="4"/>
  <c r="AD445" i="4"/>
  <c r="AC445" i="4"/>
  <c r="AB445" i="4"/>
  <c r="AA445" i="4"/>
  <c r="Z445" i="4"/>
  <c r="Y445" i="4"/>
  <c r="X445" i="4"/>
  <c r="W445" i="4"/>
  <c r="V445" i="4"/>
  <c r="U445" i="4"/>
  <c r="T445" i="4"/>
  <c r="A445" i="4"/>
  <c r="AF444" i="4"/>
  <c r="AE444" i="4"/>
  <c r="AD444" i="4"/>
  <c r="AC444" i="4"/>
  <c r="AB444" i="4"/>
  <c r="AA444" i="4"/>
  <c r="Z444" i="4"/>
  <c r="Y444" i="4"/>
  <c r="X444" i="4"/>
  <c r="W444" i="4"/>
  <c r="V444" i="4"/>
  <c r="U444" i="4"/>
  <c r="T444" i="4"/>
  <c r="AD443" i="4"/>
  <c r="A444" i="4"/>
  <c r="Y443" i="4"/>
  <c r="W443" i="4"/>
  <c r="T443" i="4"/>
  <c r="A443" i="4"/>
  <c r="AG442" i="4"/>
  <c r="AF442" i="4"/>
  <c r="AE442" i="4"/>
  <c r="AD442" i="4"/>
  <c r="AC442" i="4"/>
  <c r="AB442" i="4"/>
  <c r="AA442" i="4"/>
  <c r="Z442" i="4"/>
  <c r="Y442" i="4"/>
  <c r="AH442" i="4" s="1"/>
  <c r="X442" i="4"/>
  <c r="W442" i="4"/>
  <c r="V442" i="4"/>
  <c r="U442" i="4"/>
  <c r="T442" i="4"/>
  <c r="A442" i="4"/>
  <c r="A441" i="4"/>
  <c r="AF440" i="4"/>
  <c r="AE440" i="4"/>
  <c r="AD440" i="4"/>
  <c r="AC440" i="4"/>
  <c r="AB440" i="4"/>
  <c r="AA440" i="4"/>
  <c r="Z440" i="4"/>
  <c r="Y440" i="4"/>
  <c r="X440" i="4"/>
  <c r="W440" i="4"/>
  <c r="V440" i="4"/>
  <c r="U440" i="4"/>
  <c r="T440" i="4"/>
  <c r="AH440" i="4" s="1"/>
  <c r="A440" i="4"/>
  <c r="AB439" i="4"/>
  <c r="T439" i="4"/>
  <c r="A439" i="4"/>
  <c r="AF435" i="4"/>
  <c r="AE435" i="4"/>
  <c r="AD435" i="4"/>
  <c r="AC435" i="4"/>
  <c r="AB435" i="4"/>
  <c r="AA435" i="4"/>
  <c r="Z435" i="4"/>
  <c r="Y435" i="4"/>
  <c r="X435" i="4"/>
  <c r="W435" i="4"/>
  <c r="V435" i="4"/>
  <c r="U435" i="4"/>
  <c r="AH435" i="4" s="1"/>
  <c r="T435" i="4"/>
  <c r="A435" i="4"/>
  <c r="AF434" i="4"/>
  <c r="AE434" i="4"/>
  <c r="AD434" i="4"/>
  <c r="AC434" i="4"/>
  <c r="AB434" i="4"/>
  <c r="AA434" i="4"/>
  <c r="Z434" i="4"/>
  <c r="Y434" i="4"/>
  <c r="X434" i="4"/>
  <c r="W434" i="4"/>
  <c r="V434" i="4"/>
  <c r="U434" i="4"/>
  <c r="AH434" i="4" s="1"/>
  <c r="T434" i="4"/>
  <c r="A434" i="4"/>
  <c r="AF433" i="4"/>
  <c r="AE433" i="4"/>
  <c r="AD433" i="4"/>
  <c r="AC433" i="4"/>
  <c r="AB433" i="4"/>
  <c r="AA433" i="4"/>
  <c r="Z433" i="4"/>
  <c r="Y433" i="4"/>
  <c r="X433" i="4"/>
  <c r="W433" i="4"/>
  <c r="V433" i="4"/>
  <c r="U433" i="4"/>
  <c r="T433" i="4"/>
  <c r="A433" i="4"/>
  <c r="Z432" i="4"/>
  <c r="V432" i="4"/>
  <c r="A432" i="4"/>
  <c r="AF431" i="4"/>
  <c r="AE431" i="4"/>
  <c r="AD431" i="4"/>
  <c r="AC431" i="4"/>
  <c r="AB431" i="4"/>
  <c r="AA431" i="4"/>
  <c r="Z431" i="4"/>
  <c r="Y431" i="4"/>
  <c r="X431" i="4"/>
  <c r="W431" i="4"/>
  <c r="V431" i="4"/>
  <c r="U431" i="4"/>
  <c r="T431" i="4"/>
  <c r="AH431" i="4" s="1"/>
  <c r="A431" i="4"/>
  <c r="AE430" i="4"/>
  <c r="U430" i="4"/>
  <c r="A430" i="4"/>
  <c r="AF429" i="4"/>
  <c r="AE429" i="4"/>
  <c r="AD429" i="4"/>
  <c r="AC429" i="4"/>
  <c r="AB429" i="4"/>
  <c r="AA429" i="4"/>
  <c r="Z429" i="4"/>
  <c r="Y429" i="4"/>
  <c r="X429" i="4"/>
  <c r="W429" i="4"/>
  <c r="V429" i="4"/>
  <c r="U429" i="4"/>
  <c r="T429" i="4"/>
  <c r="AD428" i="4"/>
  <c r="A429" i="4"/>
  <c r="AF428" i="4"/>
  <c r="AE428" i="4"/>
  <c r="AB428" i="4"/>
  <c r="Y428" i="4"/>
  <c r="X428" i="4"/>
  <c r="W428" i="4"/>
  <c r="T428" i="4"/>
  <c r="A428" i="4"/>
  <c r="AF424" i="4"/>
  <c r="AE424" i="4"/>
  <c r="AD424" i="4"/>
  <c r="AC424" i="4"/>
  <c r="AB424" i="4"/>
  <c r="AA424" i="4"/>
  <c r="Z424" i="4"/>
  <c r="AH424" i="4" s="1"/>
  <c r="Y424" i="4"/>
  <c r="X424" i="4"/>
  <c r="W424" i="4"/>
  <c r="V424" i="4"/>
  <c r="U424" i="4"/>
  <c r="T424" i="4"/>
  <c r="A424" i="4"/>
  <c r="AF423" i="4"/>
  <c r="AE423" i="4"/>
  <c r="AD423" i="4"/>
  <c r="AC423" i="4"/>
  <c r="AB423" i="4"/>
  <c r="AA423" i="4"/>
  <c r="Z423" i="4"/>
  <c r="Y423" i="4"/>
  <c r="X423" i="4"/>
  <c r="W423" i="4"/>
  <c r="V423" i="4"/>
  <c r="U423" i="4"/>
  <c r="T423" i="4"/>
  <c r="A423" i="4"/>
  <c r="AF422" i="4"/>
  <c r="AE422" i="4"/>
  <c r="AD422" i="4"/>
  <c r="AC422" i="4"/>
  <c r="AB422" i="4"/>
  <c r="AA422" i="4"/>
  <c r="Z422" i="4"/>
  <c r="Y422" i="4"/>
  <c r="X422" i="4"/>
  <c r="W422" i="4"/>
  <c r="V422" i="4"/>
  <c r="U422" i="4"/>
  <c r="T422" i="4"/>
  <c r="A422" i="4"/>
  <c r="AB421" i="4"/>
  <c r="A421" i="4"/>
  <c r="AF420" i="4"/>
  <c r="AE420" i="4"/>
  <c r="AD420" i="4"/>
  <c r="AC420" i="4"/>
  <c r="AB420" i="4"/>
  <c r="AA420" i="4"/>
  <c r="Z420" i="4"/>
  <c r="Y420" i="4"/>
  <c r="X420" i="4"/>
  <c r="W420" i="4"/>
  <c r="V420" i="4"/>
  <c r="U420" i="4"/>
  <c r="T420" i="4"/>
  <c r="AG420" i="4" s="1"/>
  <c r="A420" i="4"/>
  <c r="A419" i="4"/>
  <c r="AF418" i="4"/>
  <c r="AE418" i="4"/>
  <c r="AD418" i="4"/>
  <c r="AC418" i="4"/>
  <c r="AB418" i="4"/>
  <c r="AA418" i="4"/>
  <c r="Z418" i="4"/>
  <c r="Y418" i="4"/>
  <c r="X418" i="4"/>
  <c r="W418" i="4"/>
  <c r="K418" i="4"/>
  <c r="J418" i="4"/>
  <c r="I418" i="4"/>
  <c r="V418" i="4" s="1"/>
  <c r="H418" i="4"/>
  <c r="U418" i="4" s="1"/>
  <c r="AG418" i="4" s="1"/>
  <c r="G418" i="4"/>
  <c r="T418" i="4" s="1"/>
  <c r="A418" i="4"/>
  <c r="AE417" i="4"/>
  <c r="AB417" i="4"/>
  <c r="W417" i="4"/>
  <c r="U417" i="4"/>
  <c r="K417" i="4"/>
  <c r="J417" i="4"/>
  <c r="I417" i="4"/>
  <c r="H417" i="4"/>
  <c r="G417" i="4"/>
  <c r="A417" i="4"/>
  <c r="AF413" i="4"/>
  <c r="AE413" i="4"/>
  <c r="AD413" i="4"/>
  <c r="AC413" i="4"/>
  <c r="AB413" i="4"/>
  <c r="AA413" i="4"/>
  <c r="Z413" i="4"/>
  <c r="Y413" i="4"/>
  <c r="X413" i="4"/>
  <c r="W413" i="4"/>
  <c r="V413" i="4"/>
  <c r="U413" i="4"/>
  <c r="T413" i="4"/>
  <c r="AG413" i="4" s="1"/>
  <c r="A413" i="4"/>
  <c r="AF412" i="4"/>
  <c r="AE412" i="4"/>
  <c r="AD412" i="4"/>
  <c r="AC412" i="4"/>
  <c r="AB412" i="4"/>
  <c r="AA412" i="4"/>
  <c r="Z412" i="4"/>
  <c r="Y412" i="4"/>
  <c r="X412" i="4"/>
  <c r="W412" i="4"/>
  <c r="V412" i="4"/>
  <c r="AG412" i="4" s="1"/>
  <c r="U412" i="4"/>
  <c r="T412" i="4"/>
  <c r="A412" i="4"/>
  <c r="AF411" i="4"/>
  <c r="AE411" i="4"/>
  <c r="AD411" i="4"/>
  <c r="AC411" i="4"/>
  <c r="AB411" i="4"/>
  <c r="AA411" i="4"/>
  <c r="Z411" i="4"/>
  <c r="Y411" i="4"/>
  <c r="X411" i="4"/>
  <c r="W411" i="4"/>
  <c r="V411" i="4"/>
  <c r="I411" i="4"/>
  <c r="H411" i="4"/>
  <c r="U411" i="4" s="1"/>
  <c r="G411" i="4"/>
  <c r="T411" i="4" s="1"/>
  <c r="AH411" i="4" s="1"/>
  <c r="A411" i="4"/>
  <c r="I410" i="4"/>
  <c r="H410" i="4"/>
  <c r="G410" i="4"/>
  <c r="A410" i="4"/>
  <c r="AF409" i="4"/>
  <c r="AE409" i="4"/>
  <c r="AD409" i="4"/>
  <c r="AC409" i="4"/>
  <c r="AB409" i="4"/>
  <c r="AA409" i="4"/>
  <c r="Z409" i="4"/>
  <c r="AH409" i="4" s="1"/>
  <c r="Y409" i="4"/>
  <c r="AG409" i="4" s="1"/>
  <c r="X409" i="4"/>
  <c r="W409" i="4"/>
  <c r="V409" i="4"/>
  <c r="U409" i="4"/>
  <c r="T409" i="4"/>
  <c r="AF408" i="4"/>
  <c r="A409" i="4"/>
  <c r="AD408" i="4"/>
  <c r="AB408" i="4"/>
  <c r="AA408" i="4"/>
  <c r="Z408" i="4"/>
  <c r="Y408" i="4"/>
  <c r="V408" i="4"/>
  <c r="T408" i="4"/>
  <c r="A408" i="4"/>
  <c r="AF407" i="4"/>
  <c r="AE407" i="4"/>
  <c r="AD407" i="4"/>
  <c r="AC407" i="4"/>
  <c r="AB407" i="4"/>
  <c r="AA407" i="4"/>
  <c r="Z407" i="4"/>
  <c r="Y407" i="4"/>
  <c r="X407" i="4"/>
  <c r="W407" i="4"/>
  <c r="V407" i="4"/>
  <c r="U407" i="4"/>
  <c r="T407" i="4"/>
  <c r="A407" i="4"/>
  <c r="AB406" i="4"/>
  <c r="A406" i="4"/>
  <c r="AF396" i="4"/>
  <c r="AE396" i="4"/>
  <c r="AD396" i="4"/>
  <c r="AC396" i="4"/>
  <c r="AB396" i="4"/>
  <c r="AA396" i="4"/>
  <c r="Z396" i="4"/>
  <c r="Y396" i="4"/>
  <c r="X396" i="4"/>
  <c r="W396" i="4"/>
  <c r="V396" i="4"/>
  <c r="U396" i="4"/>
  <c r="T396" i="4"/>
  <c r="A396" i="4"/>
  <c r="AF395" i="4"/>
  <c r="AE395" i="4"/>
  <c r="AD395" i="4"/>
  <c r="AC395" i="4"/>
  <c r="AB395" i="4"/>
  <c r="AA395" i="4"/>
  <c r="Z395" i="4"/>
  <c r="Y395" i="4"/>
  <c r="X395" i="4"/>
  <c r="W395" i="4"/>
  <c r="V395" i="4"/>
  <c r="U395" i="4"/>
  <c r="T395" i="4"/>
  <c r="A395" i="4"/>
  <c r="AF394" i="4"/>
  <c r="AE394" i="4"/>
  <c r="AD394" i="4"/>
  <c r="AC394" i="4"/>
  <c r="AB394" i="4"/>
  <c r="AA394" i="4"/>
  <c r="Z394" i="4"/>
  <c r="Y394" i="4"/>
  <c r="X394" i="4"/>
  <c r="AG394" i="4" s="1"/>
  <c r="W394" i="4"/>
  <c r="V394" i="4"/>
  <c r="U394" i="4"/>
  <c r="T394" i="4"/>
  <c r="A394" i="4"/>
  <c r="AF393" i="4"/>
  <c r="AE393" i="4"/>
  <c r="AD393" i="4"/>
  <c r="Z393" i="4"/>
  <c r="Y393" i="4"/>
  <c r="X393" i="4"/>
  <c r="W393" i="4"/>
  <c r="V393" i="4"/>
  <c r="A393" i="4"/>
  <c r="AH392" i="4"/>
  <c r="AF392" i="4"/>
  <c r="AE392" i="4"/>
  <c r="AD392" i="4"/>
  <c r="AC392" i="4"/>
  <c r="AB392" i="4"/>
  <c r="AA392" i="4"/>
  <c r="Z392" i="4"/>
  <c r="Y392" i="4"/>
  <c r="AG392" i="4" s="1"/>
  <c r="X392" i="4"/>
  <c r="W392" i="4"/>
  <c r="V392" i="4"/>
  <c r="U392" i="4"/>
  <c r="T392" i="4"/>
  <c r="A392" i="4"/>
  <c r="A391" i="4"/>
  <c r="AF390" i="4"/>
  <c r="AE390" i="4"/>
  <c r="AD390" i="4"/>
  <c r="AC390" i="4"/>
  <c r="AB390" i="4"/>
  <c r="AA390" i="4"/>
  <c r="Z390" i="4"/>
  <c r="Y390" i="4"/>
  <c r="X390" i="4"/>
  <c r="W390" i="4"/>
  <c r="V390" i="4"/>
  <c r="U390" i="4"/>
  <c r="T390" i="4"/>
  <c r="A390" i="4"/>
  <c r="AD389" i="4"/>
  <c r="AC389" i="4"/>
  <c r="AB389" i="4"/>
  <c r="U389" i="4"/>
  <c r="T389" i="4"/>
  <c r="A389" i="4"/>
  <c r="AF385" i="4"/>
  <c r="AE385" i="4"/>
  <c r="AD385" i="4"/>
  <c r="AC385" i="4"/>
  <c r="AB385" i="4"/>
  <c r="AA385" i="4"/>
  <c r="Z385" i="4"/>
  <c r="Y385" i="4"/>
  <c r="X385" i="4"/>
  <c r="W385" i="4"/>
  <c r="V385" i="4"/>
  <c r="U385" i="4"/>
  <c r="T385" i="4"/>
  <c r="A385" i="4"/>
  <c r="AF384" i="4"/>
  <c r="AE384" i="4"/>
  <c r="AD384" i="4"/>
  <c r="AC384" i="4"/>
  <c r="AB384" i="4"/>
  <c r="AA384" i="4"/>
  <c r="Z384" i="4"/>
  <c r="Y384" i="4"/>
  <c r="X384" i="4"/>
  <c r="AG384" i="4" s="1"/>
  <c r="W384" i="4"/>
  <c r="V384" i="4"/>
  <c r="U384" i="4"/>
  <c r="T384" i="4"/>
  <c r="A384" i="4"/>
  <c r="AF383" i="4"/>
  <c r="AE383" i="4"/>
  <c r="AD383" i="4"/>
  <c r="AC383" i="4"/>
  <c r="AB383" i="4"/>
  <c r="AA383" i="4"/>
  <c r="Z383" i="4"/>
  <c r="Y383" i="4"/>
  <c r="X383" i="4"/>
  <c r="W383" i="4"/>
  <c r="V383" i="4"/>
  <c r="U383" i="4"/>
  <c r="T383" i="4"/>
  <c r="A383" i="4"/>
  <c r="AE382" i="4"/>
  <c r="AD382" i="4"/>
  <c r="AC382" i="4"/>
  <c r="AB382" i="4"/>
  <c r="AA382" i="4"/>
  <c r="V382" i="4"/>
  <c r="U382" i="4"/>
  <c r="T382" i="4"/>
  <c r="A382" i="4"/>
  <c r="AF381" i="4"/>
  <c r="AE381" i="4"/>
  <c r="AD381" i="4"/>
  <c r="AC381" i="4"/>
  <c r="AB381" i="4"/>
  <c r="AA381" i="4"/>
  <c r="Z381" i="4"/>
  <c r="Y381" i="4"/>
  <c r="X381" i="4"/>
  <c r="W381" i="4"/>
  <c r="V381" i="4"/>
  <c r="U381" i="4"/>
  <c r="AH381" i="4" s="1"/>
  <c r="T381" i="4"/>
  <c r="Z380" i="4"/>
  <c r="A381" i="4"/>
  <c r="AF380" i="4"/>
  <c r="AE380" i="4"/>
  <c r="AD380" i="4"/>
  <c r="AC380" i="4"/>
  <c r="AB380" i="4"/>
  <c r="AA380" i="4"/>
  <c r="Y380" i="4"/>
  <c r="X380" i="4"/>
  <c r="W380" i="4"/>
  <c r="V380" i="4"/>
  <c r="U380" i="4"/>
  <c r="T380" i="4"/>
  <c r="A380" i="4"/>
  <c r="AF379" i="4"/>
  <c r="AE379" i="4"/>
  <c r="AD379" i="4"/>
  <c r="AC379" i="4"/>
  <c r="AB379" i="4"/>
  <c r="AA379" i="4"/>
  <c r="Z379" i="4"/>
  <c r="Y379" i="4"/>
  <c r="AH379" i="4" s="1"/>
  <c r="X379" i="4"/>
  <c r="W379" i="4"/>
  <c r="V379" i="4"/>
  <c r="U379" i="4"/>
  <c r="T379" i="4"/>
  <c r="A379" i="4"/>
  <c r="AF378" i="4"/>
  <c r="AE378" i="4"/>
  <c r="AD378" i="4"/>
  <c r="AC378" i="4"/>
  <c r="AB378" i="4"/>
  <c r="AA378" i="4"/>
  <c r="Z378" i="4"/>
  <c r="Y378" i="4"/>
  <c r="X378" i="4"/>
  <c r="W378" i="4"/>
  <c r="V378" i="4"/>
  <c r="U378" i="4"/>
  <c r="T378" i="4"/>
  <c r="AH378" i="4" s="1"/>
  <c r="A378" i="4"/>
  <c r="AF374" i="4"/>
  <c r="AE374" i="4"/>
  <c r="AD374" i="4"/>
  <c r="AC374" i="4"/>
  <c r="AB374" i="4"/>
  <c r="AA374" i="4"/>
  <c r="Z374" i="4"/>
  <c r="Y374" i="4"/>
  <c r="AG374" i="4" s="1"/>
  <c r="X374" i="4"/>
  <c r="W374" i="4"/>
  <c r="V374" i="4"/>
  <c r="U374" i="4"/>
  <c r="T374" i="4"/>
  <c r="AH374" i="4" s="1"/>
  <c r="A374" i="4"/>
  <c r="AF373" i="4"/>
  <c r="AE373" i="4"/>
  <c r="AD373" i="4"/>
  <c r="AC373" i="4"/>
  <c r="AB373" i="4"/>
  <c r="AA373" i="4"/>
  <c r="Z373" i="4"/>
  <c r="Y373" i="4"/>
  <c r="X373" i="4"/>
  <c r="AH373" i="4" s="1"/>
  <c r="W373" i="4"/>
  <c r="V373" i="4"/>
  <c r="U373" i="4"/>
  <c r="T373" i="4"/>
  <c r="A373" i="4"/>
  <c r="AF372" i="4"/>
  <c r="AE372" i="4"/>
  <c r="AD372" i="4"/>
  <c r="AC372" i="4"/>
  <c r="AB372" i="4"/>
  <c r="AA372" i="4"/>
  <c r="Z372" i="4"/>
  <c r="Y372" i="4"/>
  <c r="X372" i="4"/>
  <c r="W372" i="4"/>
  <c r="V372" i="4"/>
  <c r="U372" i="4"/>
  <c r="T372" i="4"/>
  <c r="AH372" i="4" s="1"/>
  <c r="A372" i="4"/>
  <c r="A371" i="4"/>
  <c r="AF370" i="4"/>
  <c r="AE370" i="4"/>
  <c r="AD370" i="4"/>
  <c r="AC370" i="4"/>
  <c r="AB370" i="4"/>
  <c r="AA370" i="4"/>
  <c r="Z370" i="4"/>
  <c r="Y370" i="4"/>
  <c r="X370" i="4"/>
  <c r="W370" i="4"/>
  <c r="V370" i="4"/>
  <c r="U370" i="4"/>
  <c r="AG370" i="4" s="1"/>
  <c r="T370" i="4"/>
  <c r="A370" i="4"/>
  <c r="V369" i="4"/>
  <c r="T369" i="4"/>
  <c r="A369" i="4"/>
  <c r="AF368" i="4"/>
  <c r="AE368" i="4"/>
  <c r="AD368" i="4"/>
  <c r="AC368" i="4"/>
  <c r="AB368" i="4"/>
  <c r="AA368" i="4"/>
  <c r="Z368" i="4"/>
  <c r="Y368" i="4"/>
  <c r="U368" i="4"/>
  <c r="K368" i="4"/>
  <c r="X368" i="4" s="1"/>
  <c r="J368" i="4"/>
  <c r="W368" i="4" s="1"/>
  <c r="I368" i="4"/>
  <c r="V368" i="4" s="1"/>
  <c r="H368" i="4"/>
  <c r="G368" i="4"/>
  <c r="T368" i="4" s="1"/>
  <c r="AH368" i="4" s="1"/>
  <c r="A368" i="4"/>
  <c r="AF367" i="4"/>
  <c r="AE367" i="4"/>
  <c r="AD367" i="4"/>
  <c r="AC367" i="4"/>
  <c r="AB367" i="4"/>
  <c r="AA367" i="4"/>
  <c r="Z367" i="4"/>
  <c r="Y367" i="4"/>
  <c r="X367" i="4"/>
  <c r="W367" i="4"/>
  <c r="K367" i="4"/>
  <c r="J367" i="4"/>
  <c r="I367" i="4"/>
  <c r="V367" i="4" s="1"/>
  <c r="H367" i="4"/>
  <c r="U367" i="4" s="1"/>
  <c r="G367" i="4"/>
  <c r="T367" i="4" s="1"/>
  <c r="A367" i="4"/>
  <c r="AF363" i="4"/>
  <c r="AE363" i="4"/>
  <c r="AD363" i="4"/>
  <c r="AC363" i="4"/>
  <c r="AB363" i="4"/>
  <c r="AA363" i="4"/>
  <c r="Z363" i="4"/>
  <c r="Y363" i="4"/>
  <c r="X363" i="4"/>
  <c r="W363" i="4"/>
  <c r="V363" i="4"/>
  <c r="U363" i="4"/>
  <c r="AG363" i="4" s="1"/>
  <c r="T363" i="4"/>
  <c r="A363" i="4"/>
  <c r="AF362" i="4"/>
  <c r="AE362" i="4"/>
  <c r="AD362" i="4"/>
  <c r="AC362" i="4"/>
  <c r="AB362" i="4"/>
  <c r="AA362" i="4"/>
  <c r="Z362" i="4"/>
  <c r="Y362" i="4"/>
  <c r="X362" i="4"/>
  <c r="W362" i="4"/>
  <c r="V362" i="4"/>
  <c r="U362" i="4"/>
  <c r="T362" i="4"/>
  <c r="AH362" i="4" s="1"/>
  <c r="A362" i="4"/>
  <c r="AF361" i="4"/>
  <c r="AE361" i="4"/>
  <c r="AD361" i="4"/>
  <c r="AC361" i="4"/>
  <c r="AB361" i="4"/>
  <c r="AA361" i="4"/>
  <c r="Z361" i="4"/>
  <c r="Y361" i="4"/>
  <c r="X361" i="4"/>
  <c r="W361" i="4"/>
  <c r="I361" i="4"/>
  <c r="V361" i="4" s="1"/>
  <c r="H361" i="4"/>
  <c r="U361" i="4" s="1"/>
  <c r="AG361" i="4" s="1"/>
  <c r="G361" i="4"/>
  <c r="T361" i="4" s="1"/>
  <c r="AH361" i="4" s="1"/>
  <c r="A361" i="4"/>
  <c r="I360" i="4"/>
  <c r="H360" i="4"/>
  <c r="G360" i="4"/>
  <c r="A360" i="4"/>
  <c r="AF359" i="4"/>
  <c r="AE359" i="4"/>
  <c r="AD359" i="4"/>
  <c r="AC359" i="4"/>
  <c r="AB359" i="4"/>
  <c r="AA359" i="4"/>
  <c r="Z359" i="4"/>
  <c r="Y359" i="4"/>
  <c r="X359" i="4"/>
  <c r="W359" i="4"/>
  <c r="V359" i="4"/>
  <c r="U359" i="4"/>
  <c r="T359" i="4"/>
  <c r="AH359" i="4" s="1"/>
  <c r="AA358" i="4"/>
  <c r="A359" i="4"/>
  <c r="Z358" i="4"/>
  <c r="A358" i="4"/>
  <c r="AF357" i="4"/>
  <c r="AE357" i="4"/>
  <c r="AD357" i="4"/>
  <c r="AC357" i="4"/>
  <c r="AB357" i="4"/>
  <c r="AA357" i="4"/>
  <c r="Z357" i="4"/>
  <c r="Y357" i="4"/>
  <c r="X357" i="4"/>
  <c r="AH357" i="4" s="1"/>
  <c r="W357" i="4"/>
  <c r="V357" i="4"/>
  <c r="U357" i="4"/>
  <c r="T357" i="4"/>
  <c r="A357" i="4"/>
  <c r="AE356" i="4"/>
  <c r="AA356" i="4"/>
  <c r="A356" i="4"/>
  <c r="AF346" i="4"/>
  <c r="AE346" i="4"/>
  <c r="AD346" i="4"/>
  <c r="AC346" i="4"/>
  <c r="AB346" i="4"/>
  <c r="AA346" i="4"/>
  <c r="Z346" i="4"/>
  <c r="Y346" i="4"/>
  <c r="X346" i="4"/>
  <c r="W346" i="4"/>
  <c r="V346" i="4"/>
  <c r="U346" i="4"/>
  <c r="AG346" i="4" s="1"/>
  <c r="T346" i="4"/>
  <c r="A346" i="4"/>
  <c r="AF345" i="4"/>
  <c r="AE345" i="4"/>
  <c r="AD345" i="4"/>
  <c r="AC345" i="4"/>
  <c r="AB345" i="4"/>
  <c r="AA345" i="4"/>
  <c r="Z345" i="4"/>
  <c r="Y345" i="4"/>
  <c r="X345" i="4"/>
  <c r="W345" i="4"/>
  <c r="V345" i="4"/>
  <c r="U345" i="4"/>
  <c r="T345" i="4"/>
  <c r="A345" i="4"/>
  <c r="AF344" i="4"/>
  <c r="AE344" i="4"/>
  <c r="AD344" i="4"/>
  <c r="AC344" i="4"/>
  <c r="AB344" i="4"/>
  <c r="AA344" i="4"/>
  <c r="Z344" i="4"/>
  <c r="Y344" i="4"/>
  <c r="X344" i="4"/>
  <c r="W344" i="4"/>
  <c r="V344" i="4"/>
  <c r="U344" i="4"/>
  <c r="AH344" i="4" s="1"/>
  <c r="T344" i="4"/>
  <c r="Y343" i="4"/>
  <c r="A344" i="4"/>
  <c r="AF343" i="4"/>
  <c r="Z343" i="4"/>
  <c r="A343" i="4"/>
  <c r="AF342" i="4"/>
  <c r="AE342" i="4"/>
  <c r="AD342" i="4"/>
  <c r="AC342" i="4"/>
  <c r="AB342" i="4"/>
  <c r="AA342" i="4"/>
  <c r="Z342" i="4"/>
  <c r="Y342" i="4"/>
  <c r="X342" i="4"/>
  <c r="W342" i="4"/>
  <c r="V342" i="4"/>
  <c r="U342" i="4"/>
  <c r="AH342" i="4" s="1"/>
  <c r="T342" i="4"/>
  <c r="A342" i="4"/>
  <c r="AF341" i="4"/>
  <c r="AD341" i="4"/>
  <c r="AC341" i="4"/>
  <c r="AA341" i="4"/>
  <c r="Z341" i="4"/>
  <c r="Y341" i="4"/>
  <c r="X341" i="4"/>
  <c r="V341" i="4"/>
  <c r="U341" i="4"/>
  <c r="T341" i="4"/>
  <c r="A341" i="4"/>
  <c r="AF340" i="4"/>
  <c r="AE340" i="4"/>
  <c r="AD340" i="4"/>
  <c r="AC340" i="4"/>
  <c r="AB340" i="4"/>
  <c r="AA340" i="4"/>
  <c r="Z340" i="4"/>
  <c r="Y340" i="4"/>
  <c r="X340" i="4"/>
  <c r="W340" i="4"/>
  <c r="V340" i="4"/>
  <c r="U340" i="4"/>
  <c r="AH340" i="4" s="1"/>
  <c r="T340" i="4"/>
  <c r="AB339" i="4"/>
  <c r="A340" i="4"/>
  <c r="AE339" i="4"/>
  <c r="AD339" i="4"/>
  <c r="AC339" i="4"/>
  <c r="AA339" i="4"/>
  <c r="Z339" i="4"/>
  <c r="Y339" i="4"/>
  <c r="W339" i="4"/>
  <c r="V339" i="4"/>
  <c r="U339" i="4"/>
  <c r="A339" i="4"/>
  <c r="AF335" i="4"/>
  <c r="AE335" i="4"/>
  <c r="AD335" i="4"/>
  <c r="AC335" i="4"/>
  <c r="AB335" i="4"/>
  <c r="AA335" i="4"/>
  <c r="Z335" i="4"/>
  <c r="Y335" i="4"/>
  <c r="X335" i="4"/>
  <c r="W335" i="4"/>
  <c r="V335" i="4"/>
  <c r="U335" i="4"/>
  <c r="T335" i="4"/>
  <c r="AH335" i="4" s="1"/>
  <c r="A335" i="4"/>
  <c r="AF334" i="4"/>
  <c r="AE334" i="4"/>
  <c r="AD334" i="4"/>
  <c r="AC334" i="4"/>
  <c r="AB334" i="4"/>
  <c r="AA334" i="4"/>
  <c r="Z334" i="4"/>
  <c r="Y334" i="4"/>
  <c r="X334" i="4"/>
  <c r="AG334" i="4" s="1"/>
  <c r="W334" i="4"/>
  <c r="V334" i="4"/>
  <c r="U334" i="4"/>
  <c r="T334" i="4"/>
  <c r="AH334" i="4" s="1"/>
  <c r="A334" i="4"/>
  <c r="AF333" i="4"/>
  <c r="AE333" i="4"/>
  <c r="AD333" i="4"/>
  <c r="AC333" i="4"/>
  <c r="AB333" i="4"/>
  <c r="AA333" i="4"/>
  <c r="Z333" i="4"/>
  <c r="Y333" i="4"/>
  <c r="U333" i="4"/>
  <c r="X333" i="4"/>
  <c r="W333" i="4"/>
  <c r="V333" i="4"/>
  <c r="T333" i="4"/>
  <c r="AD332" i="4"/>
  <c r="A333" i="4"/>
  <c r="AB332" i="4"/>
  <c r="AA332" i="4"/>
  <c r="W332" i="4"/>
  <c r="X332" i="4"/>
  <c r="V332" i="4"/>
  <c r="U332" i="4"/>
  <c r="A332" i="4"/>
  <c r="AF331" i="4"/>
  <c r="AE331" i="4"/>
  <c r="AD331" i="4"/>
  <c r="AC331" i="4"/>
  <c r="AB331" i="4"/>
  <c r="AA331" i="4"/>
  <c r="Z331" i="4"/>
  <c r="Y331" i="4"/>
  <c r="X331" i="4"/>
  <c r="W331" i="4"/>
  <c r="V331" i="4"/>
  <c r="AH331" i="4" s="1"/>
  <c r="U331" i="4"/>
  <c r="T331" i="4"/>
  <c r="AG331" i="4" s="1"/>
  <c r="AD330" i="4"/>
  <c r="A331" i="4"/>
  <c r="AF330" i="4"/>
  <c r="AE330" i="4"/>
  <c r="AB330" i="4"/>
  <c r="AA330" i="4"/>
  <c r="X330" i="4"/>
  <c r="W330" i="4"/>
  <c r="T330" i="4"/>
  <c r="A330" i="4"/>
  <c r="AF329" i="4"/>
  <c r="AE329" i="4"/>
  <c r="AD329" i="4"/>
  <c r="AC329" i="4"/>
  <c r="AB329" i="4"/>
  <c r="AA329" i="4"/>
  <c r="Z329" i="4"/>
  <c r="Y329" i="4"/>
  <c r="X329" i="4"/>
  <c r="AG329" i="4" s="1"/>
  <c r="W329" i="4"/>
  <c r="V329" i="4"/>
  <c r="U329" i="4"/>
  <c r="T329" i="4"/>
  <c r="AH329" i="4" s="1"/>
  <c r="A329" i="4"/>
  <c r="AF328" i="4"/>
  <c r="AE328" i="4"/>
  <c r="AD328" i="4"/>
  <c r="AC328" i="4"/>
  <c r="AB328" i="4"/>
  <c r="AA328" i="4"/>
  <c r="Z328" i="4"/>
  <c r="Y328" i="4"/>
  <c r="X328" i="4"/>
  <c r="W328" i="4"/>
  <c r="V328" i="4"/>
  <c r="U328" i="4"/>
  <c r="T328" i="4"/>
  <c r="A328" i="4"/>
  <c r="AF324" i="4"/>
  <c r="AE324" i="4"/>
  <c r="AD324" i="4"/>
  <c r="AC324" i="4"/>
  <c r="AB324" i="4"/>
  <c r="AA324" i="4"/>
  <c r="Z324" i="4"/>
  <c r="Y324" i="4"/>
  <c r="X324" i="4"/>
  <c r="W324" i="4"/>
  <c r="V324" i="4"/>
  <c r="U324" i="4"/>
  <c r="T324" i="4"/>
  <c r="AH324" i="4" s="1"/>
  <c r="A324" i="4"/>
  <c r="AF323" i="4"/>
  <c r="AE323" i="4"/>
  <c r="AD323" i="4"/>
  <c r="AC323" i="4"/>
  <c r="AB323" i="4"/>
  <c r="AA323" i="4"/>
  <c r="Z323" i="4"/>
  <c r="Y323" i="4"/>
  <c r="X323" i="4"/>
  <c r="W323" i="4"/>
  <c r="V323" i="4"/>
  <c r="U323" i="4"/>
  <c r="T323" i="4"/>
  <c r="AH323" i="4" s="1"/>
  <c r="A323" i="4"/>
  <c r="AF322" i="4"/>
  <c r="AE322" i="4"/>
  <c r="AD322" i="4"/>
  <c r="AC322" i="4"/>
  <c r="AB322" i="4"/>
  <c r="AA322" i="4"/>
  <c r="Z322" i="4"/>
  <c r="Y322" i="4"/>
  <c r="X322" i="4"/>
  <c r="W322" i="4"/>
  <c r="V322" i="4"/>
  <c r="U322" i="4"/>
  <c r="AH322" i="4" s="1"/>
  <c r="T322" i="4"/>
  <c r="AC321" i="4"/>
  <c r="A322" i="4"/>
  <c r="AD321" i="4"/>
  <c r="AB321" i="4"/>
  <c r="AA321" i="4"/>
  <c r="Z321" i="4"/>
  <c r="X321" i="4"/>
  <c r="W321" i="4"/>
  <c r="A321" i="4"/>
  <c r="AF320" i="4"/>
  <c r="AE320" i="4"/>
  <c r="AD320" i="4"/>
  <c r="AC320" i="4"/>
  <c r="AB320" i="4"/>
  <c r="AA320" i="4"/>
  <c r="Z320" i="4"/>
  <c r="Y320" i="4"/>
  <c r="X320" i="4"/>
  <c r="W320" i="4"/>
  <c r="V320" i="4"/>
  <c r="U320" i="4"/>
  <c r="T320" i="4"/>
  <c r="AH320" i="4" s="1"/>
  <c r="A320" i="4"/>
  <c r="AB319" i="4"/>
  <c r="A319" i="4"/>
  <c r="AF318" i="4"/>
  <c r="AE318" i="4"/>
  <c r="AD318" i="4"/>
  <c r="AC318" i="4"/>
  <c r="AB318" i="4"/>
  <c r="AA318" i="4"/>
  <c r="Z318" i="4"/>
  <c r="Y318" i="4"/>
  <c r="U318" i="4"/>
  <c r="K318" i="4"/>
  <c r="X318" i="4" s="1"/>
  <c r="J318" i="4"/>
  <c r="W318" i="4" s="1"/>
  <c r="I318" i="4"/>
  <c r="V318" i="4" s="1"/>
  <c r="H318" i="4"/>
  <c r="G318" i="4"/>
  <c r="T318" i="4" s="1"/>
  <c r="AD317" i="4"/>
  <c r="A318" i="4"/>
  <c r="AF317" i="4"/>
  <c r="AE317" i="4"/>
  <c r="AB317" i="4"/>
  <c r="AA317" i="4"/>
  <c r="X317" i="4"/>
  <c r="W317" i="4"/>
  <c r="K317" i="4"/>
  <c r="J317" i="4"/>
  <c r="I317" i="4"/>
  <c r="V317" i="4" s="1"/>
  <c r="H317" i="4"/>
  <c r="U317" i="4" s="1"/>
  <c r="G317" i="4"/>
  <c r="T317" i="4" s="1"/>
  <c r="A317" i="4"/>
  <c r="AF313" i="4"/>
  <c r="AE313" i="4"/>
  <c r="AD313" i="4"/>
  <c r="AC313" i="4"/>
  <c r="AB313" i="4"/>
  <c r="AA313" i="4"/>
  <c r="Z313" i="4"/>
  <c r="Y313" i="4"/>
  <c r="X313" i="4"/>
  <c r="W313" i="4"/>
  <c r="V313" i="4"/>
  <c r="U313" i="4"/>
  <c r="T313" i="4"/>
  <c r="AH313" i="4" s="1"/>
  <c r="A313" i="4"/>
  <c r="AF312" i="4"/>
  <c r="AE312" i="4"/>
  <c r="AD312" i="4"/>
  <c r="AC312" i="4"/>
  <c r="AB312" i="4"/>
  <c r="AA312" i="4"/>
  <c r="Z312" i="4"/>
  <c r="Y312" i="4"/>
  <c r="X312" i="4"/>
  <c r="AG312" i="4" s="1"/>
  <c r="W312" i="4"/>
  <c r="V312" i="4"/>
  <c r="U312" i="4"/>
  <c r="T312" i="4"/>
  <c r="AH312" i="4" s="1"/>
  <c r="A312" i="4"/>
  <c r="AF311" i="4"/>
  <c r="AE311" i="4"/>
  <c r="AD311" i="4"/>
  <c r="AC311" i="4"/>
  <c r="AB311" i="4"/>
  <c r="AA311" i="4"/>
  <c r="Z311" i="4"/>
  <c r="Y311" i="4"/>
  <c r="X311" i="4"/>
  <c r="W311" i="4"/>
  <c r="V311" i="4"/>
  <c r="I311" i="4"/>
  <c r="H311" i="4"/>
  <c r="U311" i="4" s="1"/>
  <c r="G311" i="4"/>
  <c r="T311" i="4" s="1"/>
  <c r="A311" i="4"/>
  <c r="I310" i="4"/>
  <c r="H310" i="4"/>
  <c r="G310" i="4"/>
  <c r="A310" i="4"/>
  <c r="AH309" i="4"/>
  <c r="AF309" i="4"/>
  <c r="AE309" i="4"/>
  <c r="AD309" i="4"/>
  <c r="AC309" i="4"/>
  <c r="AB309" i="4"/>
  <c r="AA309" i="4"/>
  <c r="Z309" i="4"/>
  <c r="Y309" i="4"/>
  <c r="X309" i="4"/>
  <c r="W309" i="4"/>
  <c r="V309" i="4"/>
  <c r="U309" i="4"/>
  <c r="T309" i="4"/>
  <c r="AG309" i="4" s="1"/>
  <c r="Z308" i="4"/>
  <c r="A309" i="4"/>
  <c r="AA308" i="4"/>
  <c r="T308" i="4"/>
  <c r="A308" i="4"/>
  <c r="AF307" i="4"/>
  <c r="AE307" i="4"/>
  <c r="AD307" i="4"/>
  <c r="AC307" i="4"/>
  <c r="AB307" i="4"/>
  <c r="AA307" i="4"/>
  <c r="Z307" i="4"/>
  <c r="Y307" i="4"/>
  <c r="X307" i="4"/>
  <c r="W307" i="4"/>
  <c r="V307" i="4"/>
  <c r="U307" i="4"/>
  <c r="T307" i="4"/>
  <c r="AH307" i="4" s="1"/>
  <c r="A307" i="4"/>
  <c r="AF306" i="4"/>
  <c r="AE306" i="4"/>
  <c r="AD306" i="4"/>
  <c r="AC306" i="4"/>
  <c r="AB306" i="4"/>
  <c r="AA306" i="4"/>
  <c r="Z306" i="4"/>
  <c r="Y306" i="4"/>
  <c r="X306" i="4"/>
  <c r="W306" i="4"/>
  <c r="V306" i="4"/>
  <c r="U306" i="4"/>
  <c r="T306" i="4"/>
  <c r="A306" i="4"/>
  <c r="AF296" i="4"/>
  <c r="AE296" i="4"/>
  <c r="AD296" i="4"/>
  <c r="AC296" i="4"/>
  <c r="AB296" i="4"/>
  <c r="AA296" i="4"/>
  <c r="Z296" i="4"/>
  <c r="Y296" i="4"/>
  <c r="X296" i="4"/>
  <c r="W296" i="4"/>
  <c r="V296" i="4"/>
  <c r="U296" i="4"/>
  <c r="T296" i="4"/>
  <c r="A296" i="4"/>
  <c r="AF295" i="4"/>
  <c r="AE295" i="4"/>
  <c r="AD295" i="4"/>
  <c r="AC295" i="4"/>
  <c r="AB295" i="4"/>
  <c r="AA295" i="4"/>
  <c r="Z295" i="4"/>
  <c r="Y295" i="4"/>
  <c r="X295" i="4"/>
  <c r="W295" i="4"/>
  <c r="V295" i="4"/>
  <c r="U295" i="4"/>
  <c r="T295" i="4"/>
  <c r="AH295" i="4" s="1"/>
  <c r="A295" i="4"/>
  <c r="AG294" i="4"/>
  <c r="AF294" i="4"/>
  <c r="AE294" i="4"/>
  <c r="AD294" i="4"/>
  <c r="AC294" i="4"/>
  <c r="AB294" i="4"/>
  <c r="AA294" i="4"/>
  <c r="Z294" i="4"/>
  <c r="Y294" i="4"/>
  <c r="AH294" i="4" s="1"/>
  <c r="X294" i="4"/>
  <c r="W294" i="4"/>
  <c r="V294" i="4"/>
  <c r="U294" i="4"/>
  <c r="T294" i="4"/>
  <c r="AC293" i="4"/>
  <c r="A294" i="4"/>
  <c r="AF293" i="4"/>
  <c r="AE293" i="4"/>
  <c r="AD293" i="4"/>
  <c r="AB293" i="4"/>
  <c r="AA293" i="4"/>
  <c r="Z293" i="4"/>
  <c r="Y293" i="4"/>
  <c r="X293" i="4"/>
  <c r="W293" i="4"/>
  <c r="V293" i="4"/>
  <c r="T293" i="4"/>
  <c r="A293" i="4"/>
  <c r="AF292" i="4"/>
  <c r="AE292" i="4"/>
  <c r="AD292" i="4"/>
  <c r="AC292" i="4"/>
  <c r="AB292" i="4"/>
  <c r="AA292" i="4"/>
  <c r="Z292" i="4"/>
  <c r="Y292" i="4"/>
  <c r="X292" i="4"/>
  <c r="W292" i="4"/>
  <c r="V292" i="4"/>
  <c r="U292" i="4"/>
  <c r="T292" i="4"/>
  <c r="AH292" i="4" s="1"/>
  <c r="AA291" i="4"/>
  <c r="A292" i="4"/>
  <c r="T291" i="4"/>
  <c r="A291" i="4"/>
  <c r="AF290" i="4"/>
  <c r="AE290" i="4"/>
  <c r="AD290" i="4"/>
  <c r="AC290" i="4"/>
  <c r="AB290" i="4"/>
  <c r="AA290" i="4"/>
  <c r="Z290" i="4"/>
  <c r="Y290" i="4"/>
  <c r="X290" i="4"/>
  <c r="W290" i="4"/>
  <c r="V290" i="4"/>
  <c r="U290" i="4"/>
  <c r="AH290" i="4" s="1"/>
  <c r="T290" i="4"/>
  <c r="Y289" i="4"/>
  <c r="A290" i="4"/>
  <c r="AE289" i="4"/>
  <c r="AD289" i="4"/>
  <c r="AC289" i="4"/>
  <c r="AB289" i="4"/>
  <c r="AA289" i="4"/>
  <c r="Z289" i="4"/>
  <c r="W289" i="4"/>
  <c r="V289" i="4"/>
  <c r="U289" i="4"/>
  <c r="T289" i="4"/>
  <c r="A289" i="4"/>
  <c r="AF285" i="4"/>
  <c r="AE285" i="4"/>
  <c r="AD285" i="4"/>
  <c r="AC285" i="4"/>
  <c r="AB285" i="4"/>
  <c r="AA285" i="4"/>
  <c r="Z285" i="4"/>
  <c r="Y285" i="4"/>
  <c r="X285" i="4"/>
  <c r="W285" i="4"/>
  <c r="V285" i="4"/>
  <c r="U285" i="4"/>
  <c r="T285" i="4"/>
  <c r="AH285" i="4" s="1"/>
  <c r="A285" i="4"/>
  <c r="AG284" i="4"/>
  <c r="AF284" i="4"/>
  <c r="AE284" i="4"/>
  <c r="AD284" i="4"/>
  <c r="AC284" i="4"/>
  <c r="AB284" i="4"/>
  <c r="AA284" i="4"/>
  <c r="Z284" i="4"/>
  <c r="Y284" i="4"/>
  <c r="X284" i="4"/>
  <c r="W284" i="4"/>
  <c r="V284" i="4"/>
  <c r="U284" i="4"/>
  <c r="AH284" i="4" s="1"/>
  <c r="T284" i="4"/>
  <c r="A284" i="4"/>
  <c r="AF283" i="4"/>
  <c r="AE283" i="4"/>
  <c r="AD283" i="4"/>
  <c r="AC283" i="4"/>
  <c r="AB283" i="4"/>
  <c r="AA283" i="4"/>
  <c r="Z283" i="4"/>
  <c r="Y283" i="4"/>
  <c r="X283" i="4"/>
  <c r="W283" i="4"/>
  <c r="V283" i="4"/>
  <c r="U283" i="4"/>
  <c r="T283" i="4"/>
  <c r="A283" i="4"/>
  <c r="AF282" i="4"/>
  <c r="AB282" i="4"/>
  <c r="X282" i="4"/>
  <c r="A282" i="4"/>
  <c r="AF281" i="4"/>
  <c r="AE281" i="4"/>
  <c r="AD281" i="4"/>
  <c r="AC281" i="4"/>
  <c r="AB281" i="4"/>
  <c r="AA281" i="4"/>
  <c r="Z281" i="4"/>
  <c r="Y281" i="4"/>
  <c r="X281" i="4"/>
  <c r="W281" i="4"/>
  <c r="V281" i="4"/>
  <c r="U281" i="4"/>
  <c r="AH281" i="4" s="1"/>
  <c r="T281" i="4"/>
  <c r="Y280" i="4"/>
  <c r="A281" i="4"/>
  <c r="AE280" i="4"/>
  <c r="AD280" i="4"/>
  <c r="AB280" i="4"/>
  <c r="AA280" i="4"/>
  <c r="Z280" i="4"/>
  <c r="W280" i="4"/>
  <c r="U280" i="4"/>
  <c r="T280" i="4"/>
  <c r="A280" i="4"/>
  <c r="AF279" i="4"/>
  <c r="AE279" i="4"/>
  <c r="AD279" i="4"/>
  <c r="AC279" i="4"/>
  <c r="AB279" i="4"/>
  <c r="AA279" i="4"/>
  <c r="Z279" i="4"/>
  <c r="Y279" i="4"/>
  <c r="X279" i="4"/>
  <c r="W279" i="4"/>
  <c r="V279" i="4"/>
  <c r="U279" i="4"/>
  <c r="T279" i="4"/>
  <c r="AH279" i="4" s="1"/>
  <c r="AE278" i="4"/>
  <c r="A279" i="4"/>
  <c r="AF278" i="4"/>
  <c r="AB278" i="4"/>
  <c r="X278" i="4"/>
  <c r="T278" i="4"/>
  <c r="A278" i="4"/>
  <c r="AH274" i="4"/>
  <c r="AF274" i="4"/>
  <c r="AE274" i="4"/>
  <c r="AD274" i="4"/>
  <c r="AC274" i="4"/>
  <c r="AB274" i="4"/>
  <c r="AA274" i="4"/>
  <c r="Z274" i="4"/>
  <c r="Y274" i="4"/>
  <c r="X274" i="4"/>
  <c r="W274" i="4"/>
  <c r="V274" i="4"/>
  <c r="AG274" i="4" s="1"/>
  <c r="U274" i="4"/>
  <c r="T274" i="4"/>
  <c r="A274" i="4"/>
  <c r="AF273" i="4"/>
  <c r="AE273" i="4"/>
  <c r="AD273" i="4"/>
  <c r="AC273" i="4"/>
  <c r="AB273" i="4"/>
  <c r="AA273" i="4"/>
  <c r="Z273" i="4"/>
  <c r="Y273" i="4"/>
  <c r="X273" i="4"/>
  <c r="W273" i="4"/>
  <c r="V273" i="4"/>
  <c r="U273" i="4"/>
  <c r="T273" i="4"/>
  <c r="AH273" i="4" s="1"/>
  <c r="A273" i="4"/>
  <c r="AF272" i="4"/>
  <c r="AE272" i="4"/>
  <c r="AD272" i="4"/>
  <c r="AC272" i="4"/>
  <c r="AB272" i="4"/>
  <c r="AA272" i="4"/>
  <c r="Z272" i="4"/>
  <c r="Y272" i="4"/>
  <c r="X272" i="4"/>
  <c r="W272" i="4"/>
  <c r="V272" i="4"/>
  <c r="U272" i="4"/>
  <c r="T272" i="4"/>
  <c r="AH272" i="4" s="1"/>
  <c r="AA271" i="4"/>
  <c r="A272" i="4"/>
  <c r="AD271" i="4"/>
  <c r="AC271" i="4"/>
  <c r="AB271" i="4"/>
  <c r="Z271" i="4"/>
  <c r="Y271" i="4"/>
  <c r="V271" i="4"/>
  <c r="U271" i="4"/>
  <c r="T271" i="4"/>
  <c r="A271" i="4"/>
  <c r="AF270" i="4"/>
  <c r="AE270" i="4"/>
  <c r="AD270" i="4"/>
  <c r="AC270" i="4"/>
  <c r="AB270" i="4"/>
  <c r="AA270" i="4"/>
  <c r="Z270" i="4"/>
  <c r="Y270" i="4"/>
  <c r="X270" i="4"/>
  <c r="W270" i="4"/>
  <c r="V270" i="4"/>
  <c r="AH270" i="4" s="1"/>
  <c r="U270" i="4"/>
  <c r="T270" i="4"/>
  <c r="AG270" i="4" s="1"/>
  <c r="A270" i="4"/>
  <c r="AF269" i="4"/>
  <c r="AB269" i="4"/>
  <c r="X269" i="4"/>
  <c r="A269" i="4"/>
  <c r="AF268" i="4"/>
  <c r="AE268" i="4"/>
  <c r="AD268" i="4"/>
  <c r="AC268" i="4"/>
  <c r="AB268" i="4"/>
  <c r="AA268" i="4"/>
  <c r="Z268" i="4"/>
  <c r="Y268" i="4"/>
  <c r="X268" i="4"/>
  <c r="W268" i="4"/>
  <c r="J268" i="4"/>
  <c r="I268" i="4"/>
  <c r="V268" i="4" s="1"/>
  <c r="H268" i="4"/>
  <c r="U268" i="4" s="1"/>
  <c r="G268" i="4"/>
  <c r="T268" i="4" s="1"/>
  <c r="A268" i="4"/>
  <c r="AD267" i="4"/>
  <c r="AB267" i="4"/>
  <c r="U267" i="4"/>
  <c r="J267" i="4"/>
  <c r="W267" i="4" s="1"/>
  <c r="I267" i="4"/>
  <c r="H267" i="4"/>
  <c r="G267" i="4"/>
  <c r="A267" i="4"/>
  <c r="AF263" i="4"/>
  <c r="AE263" i="4"/>
  <c r="AD263" i="4"/>
  <c r="AC263" i="4"/>
  <c r="AB263" i="4"/>
  <c r="AA263" i="4"/>
  <c r="Z263" i="4"/>
  <c r="Y263" i="4"/>
  <c r="X263" i="4"/>
  <c r="W263" i="4"/>
  <c r="V263" i="4"/>
  <c r="U263" i="4"/>
  <c r="T263" i="4"/>
  <c r="AG263" i="4" s="1"/>
  <c r="A263" i="4"/>
  <c r="AF262" i="4"/>
  <c r="AE262" i="4"/>
  <c r="AD262" i="4"/>
  <c r="AC262" i="4"/>
  <c r="AB262" i="4"/>
  <c r="AA262" i="4"/>
  <c r="Z262" i="4"/>
  <c r="Y262" i="4"/>
  <c r="X262" i="4"/>
  <c r="W262" i="4"/>
  <c r="V262" i="4"/>
  <c r="U262" i="4"/>
  <c r="AH262" i="4" s="1"/>
  <c r="T262" i="4"/>
  <c r="A262" i="4"/>
  <c r="AF261" i="4"/>
  <c r="AE261" i="4"/>
  <c r="AD261" i="4"/>
  <c r="AC261" i="4"/>
  <c r="AB261" i="4"/>
  <c r="AA261" i="4"/>
  <c r="Z261" i="4"/>
  <c r="Y261" i="4"/>
  <c r="X261" i="4"/>
  <c r="W261" i="4"/>
  <c r="V261" i="4"/>
  <c r="I261" i="4"/>
  <c r="H261" i="4"/>
  <c r="U261" i="4" s="1"/>
  <c r="G261" i="4"/>
  <c r="T261" i="4" s="1"/>
  <c r="A261" i="4"/>
  <c r="AD260" i="4"/>
  <c r="I260" i="4"/>
  <c r="H260" i="4"/>
  <c r="G260" i="4"/>
  <c r="A260" i="4"/>
  <c r="AF259" i="4"/>
  <c r="AE259" i="4"/>
  <c r="AD259" i="4"/>
  <c r="AC259" i="4"/>
  <c r="AB259" i="4"/>
  <c r="AA259" i="4"/>
  <c r="Z259" i="4"/>
  <c r="Y259" i="4"/>
  <c r="X259" i="4"/>
  <c r="W259" i="4"/>
  <c r="V259" i="4"/>
  <c r="U259" i="4"/>
  <c r="T259" i="4"/>
  <c r="AH259" i="4" s="1"/>
  <c r="AE258" i="4"/>
  <c r="A259" i="4"/>
  <c r="AF258" i="4"/>
  <c r="X258" i="4"/>
  <c r="A258" i="4"/>
  <c r="AF257" i="4"/>
  <c r="AE257" i="4"/>
  <c r="AD257" i="4"/>
  <c r="AC257" i="4"/>
  <c r="AB257" i="4"/>
  <c r="AA257" i="4"/>
  <c r="Z257" i="4"/>
  <c r="Y257" i="4"/>
  <c r="AG257" i="4" s="1"/>
  <c r="X257" i="4"/>
  <c r="W257" i="4"/>
  <c r="V257" i="4"/>
  <c r="U257" i="4"/>
  <c r="AH257" i="4" s="1"/>
  <c r="T257" i="4"/>
  <c r="A257" i="4"/>
  <c r="AF256" i="4"/>
  <c r="AE256" i="4"/>
  <c r="AD256" i="4"/>
  <c r="AC256" i="4"/>
  <c r="AB256" i="4"/>
  <c r="AA256" i="4"/>
  <c r="Z256" i="4"/>
  <c r="Y256" i="4"/>
  <c r="X256" i="4"/>
  <c r="W256" i="4"/>
  <c r="V256" i="4"/>
  <c r="U256" i="4"/>
  <c r="T256" i="4"/>
  <c r="AG256" i="4" s="1"/>
  <c r="A256" i="4"/>
  <c r="D2" i="4"/>
  <c r="D46" i="4"/>
  <c r="E45" i="4"/>
  <c r="D44" i="4"/>
  <c r="D42" i="4"/>
  <c r="E41" i="4"/>
  <c r="D40" i="4"/>
  <c r="E39" i="4"/>
  <c r="E37" i="4"/>
  <c r="D35" i="4"/>
  <c r="E34" i="4"/>
  <c r="D33" i="4"/>
  <c r="D31" i="4"/>
  <c r="E30" i="4"/>
  <c r="D29" i="4"/>
  <c r="E28" i="4"/>
  <c r="E26" i="4"/>
  <c r="D24" i="4"/>
  <c r="E23" i="4"/>
  <c r="D22" i="4"/>
  <c r="D20" i="4"/>
  <c r="E19" i="4"/>
  <c r="D18" i="4"/>
  <c r="E17" i="4"/>
  <c r="C17" i="4"/>
  <c r="E15" i="4"/>
  <c r="D13" i="4"/>
  <c r="E12" i="4"/>
  <c r="D11" i="4"/>
  <c r="E10" i="4"/>
  <c r="C10" i="4"/>
  <c r="G210" i="4" s="1"/>
  <c r="D9" i="4"/>
  <c r="E8" i="4"/>
  <c r="D7" i="4"/>
  <c r="E6" i="4"/>
  <c r="E4" i="4"/>
  <c r="D96" i="4"/>
  <c r="E95" i="4"/>
  <c r="D94" i="4"/>
  <c r="D92" i="4"/>
  <c r="E91" i="4"/>
  <c r="D90" i="4"/>
  <c r="E89" i="4"/>
  <c r="E87" i="4"/>
  <c r="D85" i="4"/>
  <c r="E84" i="4"/>
  <c r="D83" i="4"/>
  <c r="C82" i="4"/>
  <c r="D81" i="4"/>
  <c r="E80" i="4"/>
  <c r="D79" i="4"/>
  <c r="E78" i="4"/>
  <c r="E76" i="4"/>
  <c r="D74" i="4"/>
  <c r="E73" i="4"/>
  <c r="D72" i="4"/>
  <c r="D70" i="4"/>
  <c r="E69" i="4"/>
  <c r="D68" i="4"/>
  <c r="E67" i="4"/>
  <c r="C67" i="4"/>
  <c r="E65" i="4"/>
  <c r="D63" i="4"/>
  <c r="E62" i="4"/>
  <c r="D61" i="4"/>
  <c r="E60" i="4"/>
  <c r="C60" i="4"/>
  <c r="D59" i="4"/>
  <c r="E58" i="4"/>
  <c r="D57" i="4"/>
  <c r="E56" i="4"/>
  <c r="E54" i="4"/>
  <c r="D146" i="4"/>
  <c r="E145" i="4"/>
  <c r="D144" i="4"/>
  <c r="D142" i="4"/>
  <c r="E141" i="4"/>
  <c r="D140" i="4"/>
  <c r="E139" i="4"/>
  <c r="E137" i="4"/>
  <c r="D135" i="4"/>
  <c r="E134" i="4"/>
  <c r="D133" i="4"/>
  <c r="C132" i="4"/>
  <c r="D131" i="4"/>
  <c r="E130" i="4"/>
  <c r="D129" i="4"/>
  <c r="E128" i="4"/>
  <c r="E126" i="4"/>
  <c r="D124" i="4"/>
  <c r="E123" i="4"/>
  <c r="D122" i="4"/>
  <c r="D120" i="4"/>
  <c r="E119" i="4"/>
  <c r="D118" i="4"/>
  <c r="E117" i="4"/>
  <c r="C117" i="4"/>
  <c r="E115" i="4"/>
  <c r="D113" i="4"/>
  <c r="E112" i="4"/>
  <c r="D111" i="4"/>
  <c r="E110" i="4"/>
  <c r="C110" i="4"/>
  <c r="D109" i="4"/>
  <c r="E108" i="4"/>
  <c r="D107" i="4"/>
  <c r="E106" i="4"/>
  <c r="E104" i="4"/>
  <c r="D196" i="4"/>
  <c r="E195" i="4"/>
  <c r="D194" i="4"/>
  <c r="D192" i="4"/>
  <c r="E191" i="4"/>
  <c r="D190" i="4"/>
  <c r="E189" i="4"/>
  <c r="E187" i="4"/>
  <c r="D185" i="4"/>
  <c r="E184" i="4"/>
  <c r="D183" i="4"/>
  <c r="C182" i="4"/>
  <c r="D181" i="4"/>
  <c r="E180" i="4"/>
  <c r="D179" i="4"/>
  <c r="E178" i="4"/>
  <c r="E176" i="4"/>
  <c r="D174" i="4"/>
  <c r="E173" i="4"/>
  <c r="D172" i="4"/>
  <c r="D170" i="4"/>
  <c r="E169" i="4"/>
  <c r="D168" i="4"/>
  <c r="E167" i="4"/>
  <c r="C167" i="4"/>
  <c r="E165" i="4"/>
  <c r="D163" i="4"/>
  <c r="E162" i="4"/>
  <c r="D161" i="4"/>
  <c r="E160" i="4"/>
  <c r="C160" i="4"/>
  <c r="D159" i="4"/>
  <c r="E158" i="4"/>
  <c r="D157" i="4"/>
  <c r="E156" i="4"/>
  <c r="E154" i="4"/>
  <c r="E237" i="4"/>
  <c r="E226" i="4"/>
  <c r="E215" i="4"/>
  <c r="E204" i="4"/>
  <c r="C232" i="4"/>
  <c r="D244" i="4"/>
  <c r="D242" i="4"/>
  <c r="D240" i="4"/>
  <c r="D233" i="4"/>
  <c r="D231" i="4"/>
  <c r="D229" i="4"/>
  <c r="E245" i="4"/>
  <c r="E234" i="4"/>
  <c r="E223" i="4"/>
  <c r="E241" i="4"/>
  <c r="E230" i="4"/>
  <c r="E219" i="4"/>
  <c r="E239" i="4"/>
  <c r="E228" i="4"/>
  <c r="E217" i="4"/>
  <c r="C217" i="4"/>
  <c r="D222" i="4"/>
  <c r="D220" i="4"/>
  <c r="D218" i="4"/>
  <c r="C210" i="4"/>
  <c r="D211" i="4"/>
  <c r="D209" i="4"/>
  <c r="D207" i="4"/>
  <c r="E212" i="4"/>
  <c r="E210" i="4"/>
  <c r="E208" i="4"/>
  <c r="E206" i="4"/>
  <c r="D9" i="11"/>
  <c r="D7" i="11"/>
  <c r="D19" i="11"/>
  <c r="D21" i="11" s="1"/>
  <c r="D6" i="11"/>
  <c r="D12" i="1"/>
  <c r="E32" i="11"/>
  <c r="H7" i="11"/>
  <c r="T321" i="4" l="1"/>
  <c r="AE321" i="4"/>
  <c r="AE332" i="4"/>
  <c r="T343" i="4"/>
  <c r="X382" i="4"/>
  <c r="AH382" i="4" s="1"/>
  <c r="T393" i="4"/>
  <c r="AB393" i="4"/>
  <c r="AC421" i="4"/>
  <c r="X471" i="4"/>
  <c r="AA482" i="4"/>
  <c r="V321" i="4"/>
  <c r="T332" i="4"/>
  <c r="Y382" i="4"/>
  <c r="Z382" i="4"/>
  <c r="U393" i="4"/>
  <c r="AC393" i="4"/>
  <c r="AG393" i="4" s="1"/>
  <c r="Y471" i="4"/>
  <c r="AB482" i="4"/>
  <c r="AE471" i="4"/>
  <c r="AC471" i="4"/>
  <c r="T482" i="4"/>
  <c r="U493" i="4"/>
  <c r="W382" i="4"/>
  <c r="AD493" i="4"/>
  <c r="V260" i="4"/>
  <c r="X260" i="4"/>
  <c r="W360" i="4"/>
  <c r="AC430" i="4"/>
  <c r="U458" i="4"/>
  <c r="AC458" i="4"/>
  <c r="Z480" i="4"/>
  <c r="T441" i="4"/>
  <c r="Z260" i="4"/>
  <c r="AC280" i="4"/>
  <c r="Y360" i="4"/>
  <c r="T430" i="4"/>
  <c r="AD430" i="4"/>
  <c r="V458" i="4"/>
  <c r="AH458" i="4" s="1"/>
  <c r="AD458" i="4"/>
  <c r="AF260" i="4"/>
  <c r="V430" i="4"/>
  <c r="Y441" i="4"/>
  <c r="X458" i="4"/>
  <c r="W430" i="4"/>
  <c r="Z441" i="4"/>
  <c r="Y458" i="4"/>
  <c r="T480" i="4"/>
  <c r="Y419" i="4"/>
  <c r="AF430" i="4"/>
  <c r="AF458" i="4"/>
  <c r="X430" i="4"/>
  <c r="AA430" i="4"/>
  <c r="AA441" i="4"/>
  <c r="Z458" i="4"/>
  <c r="AA480" i="4"/>
  <c r="AE441" i="4"/>
  <c r="Z430" i="4"/>
  <c r="AA458" i="4"/>
  <c r="AE360" i="4"/>
  <c r="T458" i="4"/>
  <c r="AB456" i="4"/>
  <c r="AH256" i="4"/>
  <c r="AH328" i="4"/>
  <c r="AH496" i="4"/>
  <c r="AG445" i="4"/>
  <c r="AH445" i="4"/>
  <c r="AH396" i="4"/>
  <c r="AG345" i="4"/>
  <c r="AH345" i="4"/>
  <c r="AG295" i="4"/>
  <c r="AH296" i="4"/>
  <c r="AB491" i="4"/>
  <c r="AD491" i="4"/>
  <c r="AA493" i="4"/>
  <c r="AG458" i="4"/>
  <c r="AA421" i="4"/>
  <c r="AB432" i="4"/>
  <c r="AB443" i="4"/>
  <c r="T421" i="4"/>
  <c r="AC432" i="4"/>
  <c r="AE443" i="4"/>
  <c r="U421" i="4"/>
  <c r="AF432" i="4"/>
  <c r="AF443" i="4"/>
  <c r="V421" i="4"/>
  <c r="AA432" i="4"/>
  <c r="AH380" i="4"/>
  <c r="AH393" i="4"/>
  <c r="AG378" i="4"/>
  <c r="AH306" i="4"/>
  <c r="AG328" i="4"/>
  <c r="AG306" i="4"/>
  <c r="AH483" i="4"/>
  <c r="AH383" i="4"/>
  <c r="AG383" i="4"/>
  <c r="E71" i="4"/>
  <c r="E232" i="4"/>
  <c r="E132" i="4"/>
  <c r="E221" i="4"/>
  <c r="E121" i="4"/>
  <c r="E32" i="4"/>
  <c r="E271" i="4"/>
  <c r="E171" i="4"/>
  <c r="E82" i="4"/>
  <c r="D22" i="11"/>
  <c r="E182" i="4"/>
  <c r="E21" i="4"/>
  <c r="Z460" i="4"/>
  <c r="V467" i="4"/>
  <c r="AA471" i="4"/>
  <c r="AD478" i="4"/>
  <c r="AE491" i="4"/>
  <c r="AA460" i="4"/>
  <c r="T460" i="4"/>
  <c r="AB460" i="4"/>
  <c r="X467" i="4"/>
  <c r="U460" i="4"/>
  <c r="AC460" i="4"/>
  <c r="T467" i="4"/>
  <c r="V471" i="4"/>
  <c r="AD471" i="4"/>
  <c r="T478" i="4"/>
  <c r="W491" i="4"/>
  <c r="AC491" i="4"/>
  <c r="V460" i="4"/>
  <c r="AD460" i="4"/>
  <c r="W471" i="4"/>
  <c r="W460" i="4"/>
  <c r="AE460" i="4"/>
  <c r="X460" i="4"/>
  <c r="T417" i="4"/>
  <c r="X417" i="4"/>
  <c r="AA417" i="4"/>
  <c r="AA419" i="4"/>
  <c r="AD432" i="4"/>
  <c r="AB441" i="4"/>
  <c r="Z417" i="4"/>
  <c r="T419" i="4"/>
  <c r="AB419" i="4"/>
  <c r="U432" i="4"/>
  <c r="AE432" i="4"/>
  <c r="AD441" i="4"/>
  <c r="U419" i="4"/>
  <c r="AC419" i="4"/>
  <c r="AC417" i="4"/>
  <c r="V419" i="4"/>
  <c r="AD419" i="4"/>
  <c r="V441" i="4"/>
  <c r="AD417" i="4"/>
  <c r="W419" i="4"/>
  <c r="AE419" i="4"/>
  <c r="T432" i="4"/>
  <c r="X432" i="4"/>
  <c r="X441" i="4"/>
  <c r="X419" i="4"/>
  <c r="AF419" i="4"/>
  <c r="V417" i="4"/>
  <c r="U371" i="4"/>
  <c r="AF371" i="4"/>
  <c r="AB356" i="4"/>
  <c r="V360" i="4"/>
  <c r="X369" i="4"/>
  <c r="V371" i="4"/>
  <c r="T356" i="4"/>
  <c r="AA360" i="4"/>
  <c r="Y369" i="4"/>
  <c r="Z371" i="4"/>
  <c r="X371" i="4"/>
  <c r="U356" i="4"/>
  <c r="W356" i="4"/>
  <c r="T360" i="4"/>
  <c r="AB360" i="4"/>
  <c r="Z369" i="4"/>
  <c r="AB371" i="4"/>
  <c r="V356" i="4"/>
  <c r="AC360" i="4"/>
  <c r="AE369" i="4"/>
  <c r="AC371" i="4"/>
  <c r="AG380" i="4"/>
  <c r="AH367" i="4"/>
  <c r="U310" i="4"/>
  <c r="AC310" i="4"/>
  <c r="AF319" i="4"/>
  <c r="V310" i="4"/>
  <c r="AD310" i="4"/>
  <c r="W310" i="4"/>
  <c r="AE310" i="4"/>
  <c r="X310" i="4"/>
  <c r="AE319" i="4"/>
  <c r="AF310" i="4"/>
  <c r="Y310" i="4"/>
  <c r="T319" i="4"/>
  <c r="T310" i="4"/>
  <c r="Z310" i="4"/>
  <c r="X319" i="4"/>
  <c r="T260" i="4"/>
  <c r="AA260" i="4"/>
  <c r="V267" i="4"/>
  <c r="U260" i="4"/>
  <c r="AB260" i="4"/>
  <c r="Y267" i="4"/>
  <c r="AA267" i="4"/>
  <c r="T269" i="4"/>
  <c r="AD269" i="4"/>
  <c r="AD282" i="4"/>
  <c r="AC260" i="4"/>
  <c r="Z267" i="4"/>
  <c r="W269" i="4"/>
  <c r="W282" i="4"/>
  <c r="W260" i="4"/>
  <c r="AE260" i="4"/>
  <c r="AC267" i="4"/>
  <c r="AA269" i="4"/>
  <c r="AA282" i="4"/>
  <c r="T282" i="4"/>
  <c r="AG311" i="4"/>
  <c r="AH311" i="4"/>
  <c r="AH261" i="4"/>
  <c r="AG261" i="4"/>
  <c r="AH268" i="4"/>
  <c r="AG268" i="4"/>
  <c r="AG283" i="4"/>
  <c r="AH283" i="4"/>
  <c r="AG318" i="4"/>
  <c r="AH318" i="4"/>
  <c r="AG333" i="4"/>
  <c r="AH333" i="4"/>
  <c r="Y258" i="4"/>
  <c r="Y278" i="4"/>
  <c r="AG285" i="4"/>
  <c r="AC291" i="4"/>
  <c r="AG367" i="4"/>
  <c r="AG372" i="4"/>
  <c r="Y391" i="4"/>
  <c r="AF391" i="4"/>
  <c r="X391" i="4"/>
  <c r="AE391" i="4"/>
  <c r="W391" i="4"/>
  <c r="AD391" i="4"/>
  <c r="V391" i="4"/>
  <c r="AC391" i="4"/>
  <c r="U391" i="4"/>
  <c r="T469" i="4"/>
  <c r="AB291" i="4"/>
  <c r="AF358" i="4"/>
  <c r="X358" i="4"/>
  <c r="AD358" i="4"/>
  <c r="V358" i="4"/>
  <c r="AG382" i="4"/>
  <c r="AA410" i="4"/>
  <c r="Z410" i="4"/>
  <c r="Y410" i="4"/>
  <c r="AF410" i="4"/>
  <c r="X410" i="4"/>
  <c r="AE410" i="4"/>
  <c r="W410" i="4"/>
  <c r="AD410" i="4"/>
  <c r="U291" i="4"/>
  <c r="Z258" i="4"/>
  <c r="AG259" i="4"/>
  <c r="AE267" i="4"/>
  <c r="Y269" i="4"/>
  <c r="W271" i="4"/>
  <c r="AE271" i="4"/>
  <c r="Z278" i="4"/>
  <c r="AG279" i="4"/>
  <c r="X280" i="4"/>
  <c r="AF280" i="4"/>
  <c r="AG280" i="4" s="1"/>
  <c r="Y282" i="4"/>
  <c r="X289" i="4"/>
  <c r="AH289" i="4" s="1"/>
  <c r="AF289" i="4"/>
  <c r="V291" i="4"/>
  <c r="AD291" i="4"/>
  <c r="AG296" i="4"/>
  <c r="U308" i="4"/>
  <c r="AC308" i="4"/>
  <c r="AG313" i="4"/>
  <c r="Y317" i="4"/>
  <c r="Z319" i="4"/>
  <c r="AG320" i="4"/>
  <c r="Y330" i="4"/>
  <c r="Y332" i="4"/>
  <c r="AH332" i="4" s="1"/>
  <c r="AG335" i="4"/>
  <c r="X343" i="4"/>
  <c r="AG344" i="4"/>
  <c r="AB358" i="4"/>
  <c r="Z360" i="4"/>
  <c r="AF360" i="4"/>
  <c r="X360" i="4"/>
  <c r="AG362" i="4"/>
  <c r="W369" i="4"/>
  <c r="V410" i="4"/>
  <c r="AH412" i="4"/>
  <c r="AH413" i="4"/>
  <c r="AG472" i="4"/>
  <c r="AA258" i="4"/>
  <c r="X267" i="4"/>
  <c r="AF267" i="4"/>
  <c r="Z269" i="4"/>
  <c r="X271" i="4"/>
  <c r="AF271" i="4"/>
  <c r="AA278" i="4"/>
  <c r="Z282" i="4"/>
  <c r="W291" i="4"/>
  <c r="AE291" i="4"/>
  <c r="U293" i="4"/>
  <c r="AH293" i="4" s="1"/>
  <c r="V308" i="4"/>
  <c r="AD308" i="4"/>
  <c r="Z317" i="4"/>
  <c r="AA319" i="4"/>
  <c r="Y321" i="4"/>
  <c r="Z330" i="4"/>
  <c r="Z332" i="4"/>
  <c r="X339" i="4"/>
  <c r="AF339" i="4"/>
  <c r="Z356" i="4"/>
  <c r="AF356" i="4"/>
  <c r="X356" i="4"/>
  <c r="AC358" i="4"/>
  <c r="AA371" i="4"/>
  <c r="Y371" i="4"/>
  <c r="AA389" i="4"/>
  <c r="Z389" i="4"/>
  <c r="Y389" i="4"/>
  <c r="AF389" i="4"/>
  <c r="X389" i="4"/>
  <c r="AE389" i="4"/>
  <c r="W389" i="4"/>
  <c r="T391" i="4"/>
  <c r="AG396" i="4"/>
  <c r="AA406" i="4"/>
  <c r="Z406" i="4"/>
  <c r="Y406" i="4"/>
  <c r="AF406" i="4"/>
  <c r="X406" i="4"/>
  <c r="AE406" i="4"/>
  <c r="W406" i="4"/>
  <c r="AD406" i="4"/>
  <c r="V406" i="4"/>
  <c r="T410" i="4"/>
  <c r="AH418" i="4"/>
  <c r="AH423" i="4"/>
  <c r="AH433" i="4"/>
  <c r="AG433" i="4"/>
  <c r="AG435" i="4"/>
  <c r="AH446" i="4"/>
  <c r="AH495" i="4"/>
  <c r="AG262" i="4"/>
  <c r="AG281" i="4"/>
  <c r="AG290" i="4"/>
  <c r="X291" i="4"/>
  <c r="AF291" i="4"/>
  <c r="W308" i="4"/>
  <c r="AE308" i="4"/>
  <c r="AG322" i="4"/>
  <c r="AG340" i="4"/>
  <c r="AG342" i="4"/>
  <c r="AE343" i="4"/>
  <c r="W343" i="4"/>
  <c r="AC343" i="4"/>
  <c r="U343" i="4"/>
  <c r="AG357" i="4"/>
  <c r="T358" i="4"/>
  <c r="AE358" i="4"/>
  <c r="AG368" i="4"/>
  <c r="AG373" i="4"/>
  <c r="AG379" i="4"/>
  <c r="AH384" i="4"/>
  <c r="AH385" i="4"/>
  <c r="AH390" i="4"/>
  <c r="AG390" i="4"/>
  <c r="Z391" i="4"/>
  <c r="AH394" i="4"/>
  <c r="AH395" i="4"/>
  <c r="AH407" i="4"/>
  <c r="AG407" i="4"/>
  <c r="U410" i="4"/>
  <c r="AH422" i="4"/>
  <c r="AG422" i="4"/>
  <c r="AG457" i="4"/>
  <c r="AA469" i="4"/>
  <c r="Z469" i="4"/>
  <c r="Y469" i="4"/>
  <c r="AF469" i="4"/>
  <c r="X469" i="4"/>
  <c r="AE469" i="4"/>
  <c r="W469" i="4"/>
  <c r="AD469" i="4"/>
  <c r="V469" i="4"/>
  <c r="AC469" i="4"/>
  <c r="U469" i="4"/>
  <c r="AH479" i="4"/>
  <c r="AG479" i="4"/>
  <c r="AH494" i="4"/>
  <c r="AG494" i="4"/>
  <c r="AB258" i="4"/>
  <c r="AC278" i="4"/>
  <c r="AG307" i="4"/>
  <c r="X308" i="4"/>
  <c r="AF308" i="4"/>
  <c r="U319" i="4"/>
  <c r="AC319" i="4"/>
  <c r="AG323" i="4"/>
  <c r="AA343" i="4"/>
  <c r="U358" i="4"/>
  <c r="AC369" i="4"/>
  <c r="U369" i="4"/>
  <c r="AA369" i="4"/>
  <c r="AA391" i="4"/>
  <c r="AB410" i="4"/>
  <c r="AH429" i="4"/>
  <c r="AH462" i="4"/>
  <c r="AG462" i="4"/>
  <c r="AH470" i="4"/>
  <c r="AH485" i="4"/>
  <c r="T258" i="4"/>
  <c r="AG272" i="4"/>
  <c r="Y291" i="4"/>
  <c r="V258" i="4"/>
  <c r="AD258" i="4"/>
  <c r="AH263" i="4"/>
  <c r="U269" i="4"/>
  <c r="AG269" i="4" s="1"/>
  <c r="AC269" i="4"/>
  <c r="AG273" i="4"/>
  <c r="V278" i="4"/>
  <c r="AD278" i="4"/>
  <c r="U282" i="4"/>
  <c r="AC282" i="4"/>
  <c r="Z291" i="4"/>
  <c r="AG292" i="4"/>
  <c r="Y308" i="4"/>
  <c r="AC317" i="4"/>
  <c r="V319" i="4"/>
  <c r="AD319" i="4"/>
  <c r="AG324" i="4"/>
  <c r="U330" i="4"/>
  <c r="AH330" i="4" s="1"/>
  <c r="AC330" i="4"/>
  <c r="AC332" i="4"/>
  <c r="AE341" i="4"/>
  <c r="W341" i="4"/>
  <c r="AB343" i="4"/>
  <c r="AC356" i="4"/>
  <c r="W358" i="4"/>
  <c r="AG359" i="4"/>
  <c r="AD360" i="4"/>
  <c r="AB369" i="4"/>
  <c r="AH370" i="4"/>
  <c r="T371" i="4"/>
  <c r="AD371" i="4"/>
  <c r="AG385" i="4"/>
  <c r="V389" i="4"/>
  <c r="AB391" i="4"/>
  <c r="AG395" i="4"/>
  <c r="T406" i="4"/>
  <c r="AC410" i="4"/>
  <c r="AH420" i="4"/>
  <c r="AA439" i="4"/>
  <c r="Z439" i="4"/>
  <c r="Y439" i="4"/>
  <c r="AF439" i="4"/>
  <c r="X439" i="4"/>
  <c r="AE439" i="4"/>
  <c r="W439" i="4"/>
  <c r="AD439" i="4"/>
  <c r="V439" i="4"/>
  <c r="AC439" i="4"/>
  <c r="U439" i="4"/>
  <c r="AH444" i="4"/>
  <c r="AH484" i="4"/>
  <c r="AG484" i="4"/>
  <c r="AH492" i="4"/>
  <c r="U258" i="4"/>
  <c r="AC258" i="4"/>
  <c r="U278" i="4"/>
  <c r="W258" i="4"/>
  <c r="V269" i="4"/>
  <c r="W278" i="4"/>
  <c r="V282" i="4"/>
  <c r="W319" i="4"/>
  <c r="U321" i="4"/>
  <c r="V330" i="4"/>
  <c r="T339" i="4"/>
  <c r="AB341" i="4"/>
  <c r="AD343" i="4"/>
  <c r="AH346" i="4"/>
  <c r="AD356" i="4"/>
  <c r="Y358" i="4"/>
  <c r="AH363" i="4"/>
  <c r="AD369" i="4"/>
  <c r="AG381" i="4"/>
  <c r="U406" i="4"/>
  <c r="AG411" i="4"/>
  <c r="AG424" i="4"/>
  <c r="AG429" i="4"/>
  <c r="AH461" i="4"/>
  <c r="AG496" i="4"/>
  <c r="W421" i="4"/>
  <c r="AE421" i="4"/>
  <c r="Z428" i="4"/>
  <c r="AG434" i="4"/>
  <c r="Z443" i="4"/>
  <c r="AG444" i="4"/>
  <c r="U456" i="4"/>
  <c r="AC456" i="4"/>
  <c r="AC467" i="4"/>
  <c r="AG474" i="4"/>
  <c r="W478" i="4"/>
  <c r="AE478" i="4"/>
  <c r="U480" i="4"/>
  <c r="AC480" i="4"/>
  <c r="AC482" i="4"/>
  <c r="AA489" i="4"/>
  <c r="Y491" i="4"/>
  <c r="W493" i="4"/>
  <c r="AE493" i="4"/>
  <c r="U408" i="4"/>
  <c r="AC408" i="4"/>
  <c r="Y417" i="4"/>
  <c r="X421" i="4"/>
  <c r="AF421" i="4"/>
  <c r="AA428" i="4"/>
  <c r="Y430" i="4"/>
  <c r="AH430" i="4" s="1"/>
  <c r="Y432" i="4"/>
  <c r="U441" i="4"/>
  <c r="AC441" i="4"/>
  <c r="AA443" i="4"/>
  <c r="V456" i="4"/>
  <c r="AD456" i="4"/>
  <c r="AD467" i="4"/>
  <c r="X478" i="4"/>
  <c r="AF478" i="4"/>
  <c r="V480" i="4"/>
  <c r="AD480" i="4"/>
  <c r="V482" i="4"/>
  <c r="AD482" i="4"/>
  <c r="Z491" i="4"/>
  <c r="AG492" i="4"/>
  <c r="X493" i="4"/>
  <c r="AF493" i="4"/>
  <c r="Y421" i="4"/>
  <c r="AG431" i="4"/>
  <c r="AG446" i="4"/>
  <c r="W456" i="4"/>
  <c r="AE456" i="4"/>
  <c r="AG461" i="4"/>
  <c r="AE467" i="4"/>
  <c r="AG468" i="4"/>
  <c r="Y478" i="4"/>
  <c r="W480" i="4"/>
  <c r="AE480" i="4"/>
  <c r="AE482" i="4"/>
  <c r="AG483" i="4"/>
  <c r="Y493" i="4"/>
  <c r="W408" i="4"/>
  <c r="AE408" i="4"/>
  <c r="Z421" i="4"/>
  <c r="U428" i="4"/>
  <c r="AC428" i="4"/>
  <c r="W441" i="4"/>
  <c r="U443" i="4"/>
  <c r="AC443" i="4"/>
  <c r="X456" i="4"/>
  <c r="AF456" i="4"/>
  <c r="AF467" i="4"/>
  <c r="Z478" i="4"/>
  <c r="X480" i="4"/>
  <c r="AF480" i="4"/>
  <c r="AF482" i="4"/>
  <c r="Z493" i="4"/>
  <c r="X408" i="4"/>
  <c r="AG423" i="4"/>
  <c r="V428" i="4"/>
  <c r="AG440" i="4"/>
  <c r="V443" i="4"/>
  <c r="Y456" i="4"/>
  <c r="AG463" i="4"/>
  <c r="Y467" i="4"/>
  <c r="AG470" i="4"/>
  <c r="Y480" i="4"/>
  <c r="Y482" i="4"/>
  <c r="AG485" i="4"/>
  <c r="W489" i="4"/>
  <c r="AH489" i="4" s="1"/>
  <c r="U491" i="4"/>
  <c r="AH491" i="4" s="1"/>
  <c r="AG495" i="4"/>
  <c r="Z456" i="4"/>
  <c r="G211" i="4"/>
  <c r="D20" i="11"/>
  <c r="D246" i="4"/>
  <c r="D235" i="4"/>
  <c r="D224" i="4"/>
  <c r="D213" i="4"/>
  <c r="AH321" i="4" l="1"/>
  <c r="AH271" i="4"/>
  <c r="AH421" i="4"/>
  <c r="AG482" i="4"/>
  <c r="AG310" i="4"/>
  <c r="AG341" i="4"/>
  <c r="AH280" i="4"/>
  <c r="AG260" i="4"/>
  <c r="AG291" i="4"/>
  <c r="AH441" i="4"/>
  <c r="AG439" i="4"/>
  <c r="AG267" i="4"/>
  <c r="AH417" i="4"/>
  <c r="AH278" i="4"/>
  <c r="AG456" i="4"/>
  <c r="AG289" i="4"/>
  <c r="AG317" i="4"/>
  <c r="F350" i="4" s="1"/>
  <c r="AH267" i="4"/>
  <c r="AG493" i="4"/>
  <c r="AH493" i="4"/>
  <c r="AG467" i="4"/>
  <c r="AH482" i="4"/>
  <c r="AH456" i="4"/>
  <c r="AH480" i="4"/>
  <c r="AG443" i="4"/>
  <c r="AG432" i="4"/>
  <c r="AH428" i="4"/>
  <c r="AG408" i="4"/>
  <c r="AH369" i="4"/>
  <c r="AG389" i="4"/>
  <c r="AG369" i="4"/>
  <c r="AH360" i="4"/>
  <c r="AG343" i="4"/>
  <c r="AH317" i="4"/>
  <c r="AG308" i="4"/>
  <c r="V350" i="4" s="1"/>
  <c r="AH341" i="4"/>
  <c r="AH343" i="4"/>
  <c r="AH310" i="4"/>
  <c r="AH308" i="4"/>
  <c r="AG330" i="4"/>
  <c r="AH282" i="4"/>
  <c r="AH432" i="4"/>
  <c r="E243" i="4"/>
  <c r="E193" i="4"/>
  <c r="E93" i="4"/>
  <c r="E293" i="4"/>
  <c r="E143" i="4"/>
  <c r="E43" i="4"/>
  <c r="AG491" i="4"/>
  <c r="AH471" i="4"/>
  <c r="AG460" i="4"/>
  <c r="V500" i="4" s="1"/>
  <c r="AH460" i="4"/>
  <c r="AH478" i="4"/>
  <c r="AH467" i="4"/>
  <c r="AG480" i="4"/>
  <c r="AG478" i="4"/>
  <c r="AG489" i="4"/>
  <c r="AG471" i="4"/>
  <c r="AG441" i="4"/>
  <c r="AG428" i="4"/>
  <c r="AH419" i="4"/>
  <c r="AG419" i="4"/>
  <c r="AG421" i="4"/>
  <c r="AH439" i="4"/>
  <c r="AG417" i="4"/>
  <c r="AH443" i="4"/>
  <c r="AH408" i="4"/>
  <c r="AG430" i="4"/>
  <c r="AH356" i="4"/>
  <c r="AG356" i="4"/>
  <c r="AH389" i="4"/>
  <c r="AG360" i="4"/>
  <c r="AG321" i="4"/>
  <c r="AB350" i="4" s="1"/>
  <c r="AG332" i="4"/>
  <c r="AH319" i="4"/>
  <c r="AG319" i="4"/>
  <c r="F299" i="4"/>
  <c r="AH260" i="4"/>
  <c r="AG278" i="4"/>
  <c r="AG271" i="4"/>
  <c r="AH291" i="4"/>
  <c r="AG293" i="4"/>
  <c r="AG282" i="4"/>
  <c r="AH269" i="4"/>
  <c r="AH469" i="4"/>
  <c r="AG469" i="4"/>
  <c r="AG371" i="4"/>
  <c r="AB400" i="4" s="1"/>
  <c r="AH371" i="4"/>
  <c r="AH258" i="4"/>
  <c r="AG258" i="4"/>
  <c r="AG391" i="4"/>
  <c r="AH391" i="4"/>
  <c r="AH406" i="4"/>
  <c r="AG406" i="4"/>
  <c r="AH358" i="4"/>
  <c r="AG358" i="4"/>
  <c r="AH410" i="4"/>
  <c r="AG410" i="4"/>
  <c r="AG339" i="4"/>
  <c r="AH339" i="4"/>
  <c r="AF246" i="4"/>
  <c r="AE246" i="4"/>
  <c r="AD246" i="4"/>
  <c r="AC246" i="4"/>
  <c r="AB246" i="4"/>
  <c r="AA246" i="4"/>
  <c r="Z246" i="4"/>
  <c r="Y246" i="4"/>
  <c r="X246" i="4"/>
  <c r="W246" i="4"/>
  <c r="V246" i="4"/>
  <c r="U246" i="4"/>
  <c r="T246" i="4"/>
  <c r="AF245" i="4"/>
  <c r="AE245" i="4"/>
  <c r="AD245" i="4"/>
  <c r="AC245" i="4"/>
  <c r="AB245" i="4"/>
  <c r="AA245" i="4"/>
  <c r="Z245" i="4"/>
  <c r="Y245" i="4"/>
  <c r="X245" i="4"/>
  <c r="W245" i="4"/>
  <c r="V245" i="4"/>
  <c r="U245" i="4"/>
  <c r="T245" i="4"/>
  <c r="AF244" i="4"/>
  <c r="AE244" i="4"/>
  <c r="AD244" i="4"/>
  <c r="AC244" i="4"/>
  <c r="AB244" i="4"/>
  <c r="AA244" i="4"/>
  <c r="Z244" i="4"/>
  <c r="Y244" i="4"/>
  <c r="X244" i="4"/>
  <c r="W244" i="4"/>
  <c r="V244" i="4"/>
  <c r="U244" i="4"/>
  <c r="T244" i="4"/>
  <c r="AF242" i="4"/>
  <c r="AE242" i="4"/>
  <c r="AD242" i="4"/>
  <c r="AC242" i="4"/>
  <c r="AB242" i="4"/>
  <c r="AA242" i="4"/>
  <c r="Z242" i="4"/>
  <c r="Y242" i="4"/>
  <c r="X242" i="4"/>
  <c r="W242" i="4"/>
  <c r="V242" i="4"/>
  <c r="U242" i="4"/>
  <c r="T242" i="4"/>
  <c r="AF240" i="4"/>
  <c r="AE240" i="4"/>
  <c r="AD240" i="4"/>
  <c r="AC240" i="4"/>
  <c r="AB240" i="4"/>
  <c r="AA240" i="4"/>
  <c r="Z240" i="4"/>
  <c r="Y240" i="4"/>
  <c r="X240" i="4"/>
  <c r="W240" i="4"/>
  <c r="V240" i="4"/>
  <c r="U240" i="4"/>
  <c r="T240" i="4"/>
  <c r="AF235" i="4"/>
  <c r="AE235" i="4"/>
  <c r="AD235" i="4"/>
  <c r="AC235" i="4"/>
  <c r="AB235" i="4"/>
  <c r="AA235" i="4"/>
  <c r="Z235" i="4"/>
  <c r="Y235" i="4"/>
  <c r="X235" i="4"/>
  <c r="W235" i="4"/>
  <c r="V235" i="4"/>
  <c r="U235" i="4"/>
  <c r="T235" i="4"/>
  <c r="AF234" i="4"/>
  <c r="AE234" i="4"/>
  <c r="AD234" i="4"/>
  <c r="AC234" i="4"/>
  <c r="AB234" i="4"/>
  <c r="AA234" i="4"/>
  <c r="Z234" i="4"/>
  <c r="Y234" i="4"/>
  <c r="X234" i="4"/>
  <c r="W234" i="4"/>
  <c r="V234" i="4"/>
  <c r="U234" i="4"/>
  <c r="T234" i="4"/>
  <c r="AF233" i="4"/>
  <c r="AE233" i="4"/>
  <c r="AD233" i="4"/>
  <c r="AC233" i="4"/>
  <c r="AB233" i="4"/>
  <c r="AA233" i="4"/>
  <c r="Z233" i="4"/>
  <c r="Y233" i="4"/>
  <c r="AF231" i="4"/>
  <c r="AE231" i="4"/>
  <c r="AD231" i="4"/>
  <c r="AC231" i="4"/>
  <c r="AB231" i="4"/>
  <c r="AA231" i="4"/>
  <c r="Z231" i="4"/>
  <c r="Y231" i="4"/>
  <c r="X231" i="4"/>
  <c r="W231" i="4"/>
  <c r="V231" i="4"/>
  <c r="U231" i="4"/>
  <c r="T231" i="4"/>
  <c r="AF229" i="4"/>
  <c r="AE229" i="4"/>
  <c r="AD229" i="4"/>
  <c r="AC229" i="4"/>
  <c r="AB229" i="4"/>
  <c r="AA229" i="4"/>
  <c r="Z229" i="4"/>
  <c r="Y229" i="4"/>
  <c r="X229" i="4"/>
  <c r="W229" i="4"/>
  <c r="V229" i="4"/>
  <c r="U229" i="4"/>
  <c r="T229" i="4"/>
  <c r="AF224" i="4"/>
  <c r="AE224" i="4"/>
  <c r="AD224" i="4"/>
  <c r="AC224" i="4"/>
  <c r="AB224" i="4"/>
  <c r="AA224" i="4"/>
  <c r="Z224" i="4"/>
  <c r="Y224" i="4"/>
  <c r="X224" i="4"/>
  <c r="W224" i="4"/>
  <c r="V224" i="4"/>
  <c r="U224" i="4"/>
  <c r="T224" i="4"/>
  <c r="AF223" i="4"/>
  <c r="AE223" i="4"/>
  <c r="AD223" i="4"/>
  <c r="AC223" i="4"/>
  <c r="AB223" i="4"/>
  <c r="AA223" i="4"/>
  <c r="Z223" i="4"/>
  <c r="Y223" i="4"/>
  <c r="X223" i="4"/>
  <c r="W223" i="4"/>
  <c r="V223" i="4"/>
  <c r="U223" i="4"/>
  <c r="T223" i="4"/>
  <c r="AF222" i="4"/>
  <c r="AE222" i="4"/>
  <c r="AD222" i="4"/>
  <c r="AC222" i="4"/>
  <c r="AB222" i="4"/>
  <c r="AA222" i="4"/>
  <c r="Z222" i="4"/>
  <c r="Y222" i="4"/>
  <c r="X222" i="4"/>
  <c r="W222" i="4"/>
  <c r="V222" i="4"/>
  <c r="U222" i="4"/>
  <c r="T222" i="4"/>
  <c r="AF220" i="4"/>
  <c r="AE220" i="4"/>
  <c r="AD220" i="4"/>
  <c r="AC220" i="4"/>
  <c r="AB220" i="4"/>
  <c r="AA220" i="4"/>
  <c r="Z220" i="4"/>
  <c r="Y220" i="4"/>
  <c r="X220" i="4"/>
  <c r="W220" i="4"/>
  <c r="V220" i="4"/>
  <c r="U220" i="4"/>
  <c r="T220" i="4"/>
  <c r="AF218" i="4"/>
  <c r="AE218" i="4"/>
  <c r="AD218" i="4"/>
  <c r="AC218" i="4"/>
  <c r="AB218" i="4"/>
  <c r="AA218" i="4"/>
  <c r="Z218" i="4"/>
  <c r="Y218" i="4"/>
  <c r="X218" i="4"/>
  <c r="AF213" i="4"/>
  <c r="AE213" i="4"/>
  <c r="AD213" i="4"/>
  <c r="AC213" i="4"/>
  <c r="AB213" i="4"/>
  <c r="AA213" i="4"/>
  <c r="Z213" i="4"/>
  <c r="Y213" i="4"/>
  <c r="X213" i="4"/>
  <c r="W213" i="4"/>
  <c r="V213" i="4"/>
  <c r="U213" i="4"/>
  <c r="T213" i="4"/>
  <c r="AF212" i="4"/>
  <c r="AE212" i="4"/>
  <c r="AD212" i="4"/>
  <c r="AC212" i="4"/>
  <c r="AB212" i="4"/>
  <c r="AA212" i="4"/>
  <c r="Z212" i="4"/>
  <c r="Y212" i="4"/>
  <c r="X212" i="4"/>
  <c r="W212" i="4"/>
  <c r="V212" i="4"/>
  <c r="U212" i="4"/>
  <c r="T212" i="4"/>
  <c r="AF211" i="4"/>
  <c r="AE211" i="4"/>
  <c r="AD211" i="4"/>
  <c r="AC211" i="4"/>
  <c r="AB211" i="4"/>
  <c r="AA211" i="4"/>
  <c r="Z211" i="4"/>
  <c r="Y211" i="4"/>
  <c r="X211" i="4"/>
  <c r="AF209" i="4"/>
  <c r="AE209" i="4"/>
  <c r="AD209" i="4"/>
  <c r="AC209" i="4"/>
  <c r="AB209" i="4"/>
  <c r="AA209" i="4"/>
  <c r="Z209" i="4"/>
  <c r="Y209" i="4"/>
  <c r="X209" i="4"/>
  <c r="W209" i="4"/>
  <c r="V209" i="4"/>
  <c r="U209" i="4"/>
  <c r="T209" i="4"/>
  <c r="AF207" i="4"/>
  <c r="AE207" i="4"/>
  <c r="AD207" i="4"/>
  <c r="AC207" i="4"/>
  <c r="AB207" i="4"/>
  <c r="AA207" i="4"/>
  <c r="Z207" i="4"/>
  <c r="Y207" i="4"/>
  <c r="X207" i="4"/>
  <c r="W207" i="4"/>
  <c r="V207" i="4"/>
  <c r="U207" i="4"/>
  <c r="T207" i="4"/>
  <c r="AF196" i="4"/>
  <c r="AE196" i="4"/>
  <c r="AD196" i="4"/>
  <c r="AC196" i="4"/>
  <c r="AB196" i="4"/>
  <c r="AA196" i="4"/>
  <c r="Z196" i="4"/>
  <c r="Y196" i="4"/>
  <c r="X196" i="4"/>
  <c r="W196" i="4"/>
  <c r="V196" i="4"/>
  <c r="U196" i="4"/>
  <c r="T196" i="4"/>
  <c r="AF195" i="4"/>
  <c r="AE195" i="4"/>
  <c r="AD195" i="4"/>
  <c r="AC195" i="4"/>
  <c r="AB195" i="4"/>
  <c r="AA195" i="4"/>
  <c r="Z195" i="4"/>
  <c r="Y195" i="4"/>
  <c r="X195" i="4"/>
  <c r="W195" i="4"/>
  <c r="V195" i="4"/>
  <c r="U195" i="4"/>
  <c r="T195" i="4"/>
  <c r="AF194" i="4"/>
  <c r="AE194" i="4"/>
  <c r="AD194" i="4"/>
  <c r="AC194" i="4"/>
  <c r="AB194" i="4"/>
  <c r="AA194" i="4"/>
  <c r="Z194" i="4"/>
  <c r="Y194" i="4"/>
  <c r="X194" i="4"/>
  <c r="W194" i="4"/>
  <c r="V194" i="4"/>
  <c r="U194" i="4"/>
  <c r="T194" i="4"/>
  <c r="AF192" i="4"/>
  <c r="AE192" i="4"/>
  <c r="AD192" i="4"/>
  <c r="AC192" i="4"/>
  <c r="AB192" i="4"/>
  <c r="AA192" i="4"/>
  <c r="Z192" i="4"/>
  <c r="Y192" i="4"/>
  <c r="X192" i="4"/>
  <c r="W192" i="4"/>
  <c r="V192" i="4"/>
  <c r="U192" i="4"/>
  <c r="T192" i="4"/>
  <c r="AF190" i="4"/>
  <c r="AE190" i="4"/>
  <c r="AD190" i="4"/>
  <c r="AC190" i="4"/>
  <c r="AB190" i="4"/>
  <c r="AA190" i="4"/>
  <c r="Z190" i="4"/>
  <c r="Y190" i="4"/>
  <c r="X190" i="4"/>
  <c r="W190" i="4"/>
  <c r="V190" i="4"/>
  <c r="U190" i="4"/>
  <c r="T190" i="4"/>
  <c r="AF185" i="4"/>
  <c r="AE185" i="4"/>
  <c r="AD185" i="4"/>
  <c r="AC185" i="4"/>
  <c r="AB185" i="4"/>
  <c r="AA185" i="4"/>
  <c r="Z185" i="4"/>
  <c r="Y185" i="4"/>
  <c r="X185" i="4"/>
  <c r="W185" i="4"/>
  <c r="V185" i="4"/>
  <c r="U185" i="4"/>
  <c r="T185" i="4"/>
  <c r="AF184" i="4"/>
  <c r="AE184" i="4"/>
  <c r="AD184" i="4"/>
  <c r="AC184" i="4"/>
  <c r="AB184" i="4"/>
  <c r="AA184" i="4"/>
  <c r="Z184" i="4"/>
  <c r="Y184" i="4"/>
  <c r="X184" i="4"/>
  <c r="W184" i="4"/>
  <c r="V184" i="4"/>
  <c r="U184" i="4"/>
  <c r="T184" i="4"/>
  <c r="AF183" i="4"/>
  <c r="AE183" i="4"/>
  <c r="AD183" i="4"/>
  <c r="AC183" i="4"/>
  <c r="AB183" i="4"/>
  <c r="AA183" i="4"/>
  <c r="Z183" i="4"/>
  <c r="Y183" i="4"/>
  <c r="X183" i="4"/>
  <c r="AF181" i="4"/>
  <c r="AE181" i="4"/>
  <c r="AD181" i="4"/>
  <c r="AC181" i="4"/>
  <c r="AB181" i="4"/>
  <c r="AA181" i="4"/>
  <c r="Z181" i="4"/>
  <c r="Y181" i="4"/>
  <c r="X181" i="4"/>
  <c r="W181" i="4"/>
  <c r="V181" i="4"/>
  <c r="U181" i="4"/>
  <c r="T181" i="4"/>
  <c r="AF179" i="4"/>
  <c r="AE179" i="4"/>
  <c r="AD179" i="4"/>
  <c r="AC179" i="4"/>
  <c r="AB179" i="4"/>
  <c r="AA179" i="4"/>
  <c r="Z179" i="4"/>
  <c r="Y179" i="4"/>
  <c r="X179" i="4"/>
  <c r="W179" i="4"/>
  <c r="V179" i="4"/>
  <c r="U179" i="4"/>
  <c r="T179" i="4"/>
  <c r="AF174" i="4"/>
  <c r="AE174" i="4"/>
  <c r="AD174" i="4"/>
  <c r="AC174" i="4"/>
  <c r="AB174" i="4"/>
  <c r="AA174" i="4"/>
  <c r="Z174" i="4"/>
  <c r="Y174" i="4"/>
  <c r="X174" i="4"/>
  <c r="W174" i="4"/>
  <c r="V174" i="4"/>
  <c r="U174" i="4"/>
  <c r="T174" i="4"/>
  <c r="AF173" i="4"/>
  <c r="AE173" i="4"/>
  <c r="AD173" i="4"/>
  <c r="AC173" i="4"/>
  <c r="AB173" i="4"/>
  <c r="AA173" i="4"/>
  <c r="Z173" i="4"/>
  <c r="Y173" i="4"/>
  <c r="X173" i="4"/>
  <c r="W173" i="4"/>
  <c r="V173" i="4"/>
  <c r="U173" i="4"/>
  <c r="T173" i="4"/>
  <c r="AF172" i="4"/>
  <c r="AE172" i="4"/>
  <c r="AD172" i="4"/>
  <c r="AC172" i="4"/>
  <c r="AB172" i="4"/>
  <c r="AA172" i="4"/>
  <c r="Z172" i="4"/>
  <c r="Y172" i="4"/>
  <c r="X172" i="4"/>
  <c r="W172" i="4"/>
  <c r="V172" i="4"/>
  <c r="U172" i="4"/>
  <c r="T172" i="4"/>
  <c r="AF170" i="4"/>
  <c r="AE170" i="4"/>
  <c r="AD170" i="4"/>
  <c r="AC170" i="4"/>
  <c r="AB170" i="4"/>
  <c r="AA170" i="4"/>
  <c r="Z170" i="4"/>
  <c r="Y170" i="4"/>
  <c r="X170" i="4"/>
  <c r="W170" i="4"/>
  <c r="V170" i="4"/>
  <c r="U170" i="4"/>
  <c r="T170" i="4"/>
  <c r="AF168" i="4"/>
  <c r="AE168" i="4"/>
  <c r="AD168" i="4"/>
  <c r="AC168" i="4"/>
  <c r="AB168" i="4"/>
  <c r="AA168" i="4"/>
  <c r="Z168" i="4"/>
  <c r="Y168" i="4"/>
  <c r="X168" i="4"/>
  <c r="AF163" i="4"/>
  <c r="AE163" i="4"/>
  <c r="AD163" i="4"/>
  <c r="AC163" i="4"/>
  <c r="AB163" i="4"/>
  <c r="AA163" i="4"/>
  <c r="Z163" i="4"/>
  <c r="Y163" i="4"/>
  <c r="X163" i="4"/>
  <c r="W163" i="4"/>
  <c r="V163" i="4"/>
  <c r="U163" i="4"/>
  <c r="T163" i="4"/>
  <c r="AF162" i="4"/>
  <c r="AE162" i="4"/>
  <c r="AD162" i="4"/>
  <c r="AC162" i="4"/>
  <c r="AB162" i="4"/>
  <c r="AA162" i="4"/>
  <c r="Z162" i="4"/>
  <c r="Y162" i="4"/>
  <c r="X162" i="4"/>
  <c r="W162" i="4"/>
  <c r="V162" i="4"/>
  <c r="U162" i="4"/>
  <c r="T162" i="4"/>
  <c r="AF161" i="4"/>
  <c r="AE161" i="4"/>
  <c r="AD161" i="4"/>
  <c r="AC161" i="4"/>
  <c r="AB161" i="4"/>
  <c r="AA161" i="4"/>
  <c r="Z161" i="4"/>
  <c r="Y161" i="4"/>
  <c r="X161" i="4"/>
  <c r="W161" i="4"/>
  <c r="AF159" i="4"/>
  <c r="AE159" i="4"/>
  <c r="AD159" i="4"/>
  <c r="AC159" i="4"/>
  <c r="AB159" i="4"/>
  <c r="AA159" i="4"/>
  <c r="Z159" i="4"/>
  <c r="Y159" i="4"/>
  <c r="X159" i="4"/>
  <c r="W159" i="4"/>
  <c r="V159" i="4"/>
  <c r="U159" i="4"/>
  <c r="T159" i="4"/>
  <c r="AF157" i="4"/>
  <c r="AE157" i="4"/>
  <c r="AD157" i="4"/>
  <c r="AC157" i="4"/>
  <c r="AB157" i="4"/>
  <c r="AA157" i="4"/>
  <c r="Z157" i="4"/>
  <c r="Y157" i="4"/>
  <c r="X157" i="4"/>
  <c r="W157" i="4"/>
  <c r="V157" i="4"/>
  <c r="U157" i="4"/>
  <c r="T157" i="4"/>
  <c r="AF146" i="4"/>
  <c r="AE146" i="4"/>
  <c r="AD146" i="4"/>
  <c r="AC146" i="4"/>
  <c r="AB146" i="4"/>
  <c r="AA146" i="4"/>
  <c r="Z146" i="4"/>
  <c r="Y146" i="4"/>
  <c r="X146" i="4"/>
  <c r="W146" i="4"/>
  <c r="V146" i="4"/>
  <c r="U146" i="4"/>
  <c r="T146" i="4"/>
  <c r="AF145" i="4"/>
  <c r="AE145" i="4"/>
  <c r="AD145" i="4"/>
  <c r="AC145" i="4"/>
  <c r="AB145" i="4"/>
  <c r="AA145" i="4"/>
  <c r="Z145" i="4"/>
  <c r="Y145" i="4"/>
  <c r="X145" i="4"/>
  <c r="W145" i="4"/>
  <c r="V145" i="4"/>
  <c r="U145" i="4"/>
  <c r="T145" i="4"/>
  <c r="AF144" i="4"/>
  <c r="AE144" i="4"/>
  <c r="AD144" i="4"/>
  <c r="AC144" i="4"/>
  <c r="AB144" i="4"/>
  <c r="AA144" i="4"/>
  <c r="Z144" i="4"/>
  <c r="Y144" i="4"/>
  <c r="X144" i="4"/>
  <c r="W144" i="4"/>
  <c r="V144" i="4"/>
  <c r="U144" i="4"/>
  <c r="T144" i="4"/>
  <c r="AF142" i="4"/>
  <c r="AE142" i="4"/>
  <c r="AD142" i="4"/>
  <c r="AC142" i="4"/>
  <c r="AB142" i="4"/>
  <c r="AA142" i="4"/>
  <c r="Z142" i="4"/>
  <c r="Y142" i="4"/>
  <c r="X142" i="4"/>
  <c r="W142" i="4"/>
  <c r="V142" i="4"/>
  <c r="U142" i="4"/>
  <c r="T142" i="4"/>
  <c r="AF140" i="4"/>
  <c r="AE140" i="4"/>
  <c r="AD140" i="4"/>
  <c r="AC140" i="4"/>
  <c r="AB140" i="4"/>
  <c r="AA140" i="4"/>
  <c r="Z140" i="4"/>
  <c r="Y140" i="4"/>
  <c r="X140" i="4"/>
  <c r="W140" i="4"/>
  <c r="V140" i="4"/>
  <c r="U140" i="4"/>
  <c r="T140" i="4"/>
  <c r="AF135" i="4"/>
  <c r="AE135" i="4"/>
  <c r="AD135" i="4"/>
  <c r="AC135" i="4"/>
  <c r="AB135" i="4"/>
  <c r="AA135" i="4"/>
  <c r="Z135" i="4"/>
  <c r="Y135" i="4"/>
  <c r="X135" i="4"/>
  <c r="W135" i="4"/>
  <c r="V135" i="4"/>
  <c r="U135" i="4"/>
  <c r="T135" i="4"/>
  <c r="AF134" i="4"/>
  <c r="AE134" i="4"/>
  <c r="AD134" i="4"/>
  <c r="AC134" i="4"/>
  <c r="AB134" i="4"/>
  <c r="AA134" i="4"/>
  <c r="Z134" i="4"/>
  <c r="Y134" i="4"/>
  <c r="X134" i="4"/>
  <c r="W134" i="4"/>
  <c r="V134" i="4"/>
  <c r="U134" i="4"/>
  <c r="T134" i="4"/>
  <c r="AF133" i="4"/>
  <c r="AE133" i="4"/>
  <c r="AD133" i="4"/>
  <c r="AC133" i="4"/>
  <c r="AB133" i="4"/>
  <c r="AA133" i="4"/>
  <c r="Z133" i="4"/>
  <c r="Y133" i="4"/>
  <c r="X133" i="4"/>
  <c r="AF131" i="4"/>
  <c r="AE131" i="4"/>
  <c r="AD131" i="4"/>
  <c r="AC131" i="4"/>
  <c r="AB131" i="4"/>
  <c r="AA131" i="4"/>
  <c r="Z131" i="4"/>
  <c r="Y131" i="4"/>
  <c r="X131" i="4"/>
  <c r="W131" i="4"/>
  <c r="V131" i="4"/>
  <c r="U131" i="4"/>
  <c r="T131" i="4"/>
  <c r="AF129" i="4"/>
  <c r="AE129" i="4"/>
  <c r="AD129" i="4"/>
  <c r="AC129" i="4"/>
  <c r="AB129" i="4"/>
  <c r="AA129" i="4"/>
  <c r="Z129" i="4"/>
  <c r="Y129" i="4"/>
  <c r="X129" i="4"/>
  <c r="W129" i="4"/>
  <c r="V129" i="4"/>
  <c r="U129" i="4"/>
  <c r="T129" i="4"/>
  <c r="AF124" i="4"/>
  <c r="AE124" i="4"/>
  <c r="AD124" i="4"/>
  <c r="AC124" i="4"/>
  <c r="AB124" i="4"/>
  <c r="AA124" i="4"/>
  <c r="Z124" i="4"/>
  <c r="Y124" i="4"/>
  <c r="X124" i="4"/>
  <c r="W124" i="4"/>
  <c r="V124" i="4"/>
  <c r="U124" i="4"/>
  <c r="T124" i="4"/>
  <c r="AF123" i="4"/>
  <c r="AE123" i="4"/>
  <c r="AD123" i="4"/>
  <c r="AC123" i="4"/>
  <c r="AB123" i="4"/>
  <c r="AA123" i="4"/>
  <c r="Z123" i="4"/>
  <c r="Y123" i="4"/>
  <c r="X123" i="4"/>
  <c r="W123" i="4"/>
  <c r="V123" i="4"/>
  <c r="U123" i="4"/>
  <c r="T123" i="4"/>
  <c r="AF122" i="4"/>
  <c r="AE122" i="4"/>
  <c r="AD122" i="4"/>
  <c r="AC122" i="4"/>
  <c r="AB122" i="4"/>
  <c r="AA122" i="4"/>
  <c r="Z122" i="4"/>
  <c r="Y122" i="4"/>
  <c r="X122" i="4"/>
  <c r="W122" i="4"/>
  <c r="V122" i="4"/>
  <c r="U122" i="4"/>
  <c r="T122" i="4"/>
  <c r="AF120" i="4"/>
  <c r="AE120" i="4"/>
  <c r="AD120" i="4"/>
  <c r="AC120" i="4"/>
  <c r="AB120" i="4"/>
  <c r="AA120" i="4"/>
  <c r="Z120" i="4"/>
  <c r="Y120" i="4"/>
  <c r="X120" i="4"/>
  <c r="W120" i="4"/>
  <c r="V120" i="4"/>
  <c r="U120" i="4"/>
  <c r="T120" i="4"/>
  <c r="AF118" i="4"/>
  <c r="AE118" i="4"/>
  <c r="AD118" i="4"/>
  <c r="AC118" i="4"/>
  <c r="AB118" i="4"/>
  <c r="AA118" i="4"/>
  <c r="Z118" i="4"/>
  <c r="Y118" i="4"/>
  <c r="X118" i="4"/>
  <c r="AF113" i="4"/>
  <c r="AE113" i="4"/>
  <c r="AD113" i="4"/>
  <c r="AC113" i="4"/>
  <c r="AB113" i="4"/>
  <c r="AA113" i="4"/>
  <c r="Z113" i="4"/>
  <c r="Y113" i="4"/>
  <c r="X113" i="4"/>
  <c r="W113" i="4"/>
  <c r="V113" i="4"/>
  <c r="U113" i="4"/>
  <c r="T113" i="4"/>
  <c r="AF112" i="4"/>
  <c r="AE112" i="4"/>
  <c r="AD112" i="4"/>
  <c r="AC112" i="4"/>
  <c r="AB112" i="4"/>
  <c r="AA112" i="4"/>
  <c r="Z112" i="4"/>
  <c r="Y112" i="4"/>
  <c r="X112" i="4"/>
  <c r="W112" i="4"/>
  <c r="V112" i="4"/>
  <c r="U112" i="4"/>
  <c r="T112" i="4"/>
  <c r="AF111" i="4"/>
  <c r="AE111" i="4"/>
  <c r="AD111" i="4"/>
  <c r="AC111" i="4"/>
  <c r="AB111" i="4"/>
  <c r="AA111" i="4"/>
  <c r="Z111" i="4"/>
  <c r="Y111" i="4"/>
  <c r="X111" i="4"/>
  <c r="W111" i="4"/>
  <c r="AF109" i="4"/>
  <c r="AE109" i="4"/>
  <c r="AD109" i="4"/>
  <c r="AC109" i="4"/>
  <c r="AB109" i="4"/>
  <c r="AA109" i="4"/>
  <c r="Z109" i="4"/>
  <c r="Y109" i="4"/>
  <c r="X109" i="4"/>
  <c r="W109" i="4"/>
  <c r="V109" i="4"/>
  <c r="U109" i="4"/>
  <c r="T109" i="4"/>
  <c r="AF107" i="4"/>
  <c r="AE107" i="4"/>
  <c r="AD107" i="4"/>
  <c r="AC107" i="4"/>
  <c r="AB107" i="4"/>
  <c r="AA107" i="4"/>
  <c r="Z107" i="4"/>
  <c r="Y107" i="4"/>
  <c r="X107" i="4"/>
  <c r="W107" i="4"/>
  <c r="V107" i="4"/>
  <c r="U107" i="4"/>
  <c r="T107" i="4"/>
  <c r="AF96" i="4"/>
  <c r="AE96" i="4"/>
  <c r="AD96" i="4"/>
  <c r="AC96" i="4"/>
  <c r="AB96" i="4"/>
  <c r="AA96" i="4"/>
  <c r="Z96" i="4"/>
  <c r="Y96" i="4"/>
  <c r="X96" i="4"/>
  <c r="W96" i="4"/>
  <c r="V96" i="4"/>
  <c r="U96" i="4"/>
  <c r="T96" i="4"/>
  <c r="AF95" i="4"/>
  <c r="AE95" i="4"/>
  <c r="AD95" i="4"/>
  <c r="AC95" i="4"/>
  <c r="AB95" i="4"/>
  <c r="AA95" i="4"/>
  <c r="Z95" i="4"/>
  <c r="Y95" i="4"/>
  <c r="X95" i="4"/>
  <c r="W95" i="4"/>
  <c r="V95" i="4"/>
  <c r="U95" i="4"/>
  <c r="T95" i="4"/>
  <c r="AF94" i="4"/>
  <c r="AE94" i="4"/>
  <c r="AD94" i="4"/>
  <c r="AC94" i="4"/>
  <c r="AB94" i="4"/>
  <c r="AA94" i="4"/>
  <c r="Z94" i="4"/>
  <c r="Y94" i="4"/>
  <c r="X94" i="4"/>
  <c r="W94" i="4"/>
  <c r="V94" i="4"/>
  <c r="U94" i="4"/>
  <c r="T94" i="4"/>
  <c r="AF92" i="4"/>
  <c r="AE92" i="4"/>
  <c r="AD92" i="4"/>
  <c r="AC92" i="4"/>
  <c r="AB92" i="4"/>
  <c r="AA92" i="4"/>
  <c r="Z92" i="4"/>
  <c r="Y92" i="4"/>
  <c r="X92" i="4"/>
  <c r="W92" i="4"/>
  <c r="V92" i="4"/>
  <c r="U92" i="4"/>
  <c r="T92" i="4"/>
  <c r="AF90" i="4"/>
  <c r="AE90" i="4"/>
  <c r="AD90" i="4"/>
  <c r="AC90" i="4"/>
  <c r="AB90" i="4"/>
  <c r="AA90" i="4"/>
  <c r="Z90" i="4"/>
  <c r="Y90" i="4"/>
  <c r="X90" i="4"/>
  <c r="W90" i="4"/>
  <c r="V90" i="4"/>
  <c r="U90" i="4"/>
  <c r="T90" i="4"/>
  <c r="AF85" i="4"/>
  <c r="AE85" i="4"/>
  <c r="AD85" i="4"/>
  <c r="AC85" i="4"/>
  <c r="AB85" i="4"/>
  <c r="AA85" i="4"/>
  <c r="Z85" i="4"/>
  <c r="Y85" i="4"/>
  <c r="X85" i="4"/>
  <c r="W85" i="4"/>
  <c r="V85" i="4"/>
  <c r="U85" i="4"/>
  <c r="T85" i="4"/>
  <c r="AF84" i="4"/>
  <c r="AE84" i="4"/>
  <c r="AD84" i="4"/>
  <c r="AC84" i="4"/>
  <c r="AB84" i="4"/>
  <c r="AA84" i="4"/>
  <c r="Z84" i="4"/>
  <c r="Y84" i="4"/>
  <c r="X84" i="4"/>
  <c r="W84" i="4"/>
  <c r="V84" i="4"/>
  <c r="U84" i="4"/>
  <c r="T84" i="4"/>
  <c r="AF83" i="4"/>
  <c r="AE83" i="4"/>
  <c r="AD83" i="4"/>
  <c r="AC83" i="4"/>
  <c r="AB83" i="4"/>
  <c r="AA83" i="4"/>
  <c r="Z83" i="4"/>
  <c r="Y83" i="4"/>
  <c r="X83" i="4"/>
  <c r="AF81" i="4"/>
  <c r="AE81" i="4"/>
  <c r="AD81" i="4"/>
  <c r="AC81" i="4"/>
  <c r="AB81" i="4"/>
  <c r="AA81" i="4"/>
  <c r="Z81" i="4"/>
  <c r="Y81" i="4"/>
  <c r="X81" i="4"/>
  <c r="W81" i="4"/>
  <c r="V81" i="4"/>
  <c r="U81" i="4"/>
  <c r="T81" i="4"/>
  <c r="AF79" i="4"/>
  <c r="AE79" i="4"/>
  <c r="AD79" i="4"/>
  <c r="AC79" i="4"/>
  <c r="AB79" i="4"/>
  <c r="AA79" i="4"/>
  <c r="Z79" i="4"/>
  <c r="Y79" i="4"/>
  <c r="X79" i="4"/>
  <c r="W79" i="4"/>
  <c r="V79" i="4"/>
  <c r="U79" i="4"/>
  <c r="T79" i="4"/>
  <c r="AF74" i="4"/>
  <c r="AE74" i="4"/>
  <c r="AD74" i="4"/>
  <c r="AC74" i="4"/>
  <c r="AB74" i="4"/>
  <c r="AA74" i="4"/>
  <c r="Z74" i="4"/>
  <c r="Y74" i="4"/>
  <c r="X74" i="4"/>
  <c r="W74" i="4"/>
  <c r="V74" i="4"/>
  <c r="U74" i="4"/>
  <c r="T74" i="4"/>
  <c r="AF73" i="4"/>
  <c r="AE73" i="4"/>
  <c r="AD73" i="4"/>
  <c r="AC73" i="4"/>
  <c r="AB73" i="4"/>
  <c r="AA73" i="4"/>
  <c r="Z73" i="4"/>
  <c r="Y73" i="4"/>
  <c r="X73" i="4"/>
  <c r="W73" i="4"/>
  <c r="V73" i="4"/>
  <c r="U73" i="4"/>
  <c r="T73" i="4"/>
  <c r="AF72" i="4"/>
  <c r="AE72" i="4"/>
  <c r="AD72" i="4"/>
  <c r="AC72" i="4"/>
  <c r="AB72" i="4"/>
  <c r="AA72" i="4"/>
  <c r="Z72" i="4"/>
  <c r="Y72" i="4"/>
  <c r="X72" i="4"/>
  <c r="W72" i="4"/>
  <c r="V72" i="4"/>
  <c r="U72" i="4"/>
  <c r="T72" i="4"/>
  <c r="AF70" i="4"/>
  <c r="AE70" i="4"/>
  <c r="AD70" i="4"/>
  <c r="AC70" i="4"/>
  <c r="AB70" i="4"/>
  <c r="AA70" i="4"/>
  <c r="Z70" i="4"/>
  <c r="Y70" i="4"/>
  <c r="X70" i="4"/>
  <c r="W70" i="4"/>
  <c r="V70" i="4"/>
  <c r="U70" i="4"/>
  <c r="T70" i="4"/>
  <c r="AF68" i="4"/>
  <c r="AE68" i="4"/>
  <c r="AD68" i="4"/>
  <c r="AC68" i="4"/>
  <c r="AB68" i="4"/>
  <c r="AA68" i="4"/>
  <c r="Z68" i="4"/>
  <c r="Y68" i="4"/>
  <c r="X68" i="4"/>
  <c r="AF63" i="4"/>
  <c r="AE63" i="4"/>
  <c r="AD63" i="4"/>
  <c r="AC63" i="4"/>
  <c r="AB63" i="4"/>
  <c r="AA63" i="4"/>
  <c r="Z63" i="4"/>
  <c r="Y63" i="4"/>
  <c r="X63" i="4"/>
  <c r="W63" i="4"/>
  <c r="V63" i="4"/>
  <c r="U63" i="4"/>
  <c r="T63" i="4"/>
  <c r="AF62" i="4"/>
  <c r="AE62" i="4"/>
  <c r="AD62" i="4"/>
  <c r="AC62" i="4"/>
  <c r="AB62" i="4"/>
  <c r="AA62" i="4"/>
  <c r="Z62" i="4"/>
  <c r="Y62" i="4"/>
  <c r="X62" i="4"/>
  <c r="W62" i="4"/>
  <c r="V62" i="4"/>
  <c r="U62" i="4"/>
  <c r="T62" i="4"/>
  <c r="AF61" i="4"/>
  <c r="AE61" i="4"/>
  <c r="AD61" i="4"/>
  <c r="AC61" i="4"/>
  <c r="AB61" i="4"/>
  <c r="AA61" i="4"/>
  <c r="Z61" i="4"/>
  <c r="Y61" i="4"/>
  <c r="X61" i="4"/>
  <c r="W61" i="4"/>
  <c r="AF59" i="4"/>
  <c r="AE59" i="4"/>
  <c r="AD59" i="4"/>
  <c r="AC59" i="4"/>
  <c r="AB59" i="4"/>
  <c r="AA59" i="4"/>
  <c r="Z59" i="4"/>
  <c r="Y59" i="4"/>
  <c r="X59" i="4"/>
  <c r="W59" i="4"/>
  <c r="V59" i="4"/>
  <c r="U59" i="4"/>
  <c r="T59" i="4"/>
  <c r="AF57" i="4"/>
  <c r="AE57" i="4"/>
  <c r="AD57" i="4"/>
  <c r="AC57" i="4"/>
  <c r="AB57" i="4"/>
  <c r="AA57" i="4"/>
  <c r="Z57" i="4"/>
  <c r="Y57" i="4"/>
  <c r="X57" i="4"/>
  <c r="W57" i="4"/>
  <c r="V57" i="4"/>
  <c r="U57" i="4"/>
  <c r="T57" i="4"/>
  <c r="AF46" i="4"/>
  <c r="AE46" i="4"/>
  <c r="AD46" i="4"/>
  <c r="AC46" i="4"/>
  <c r="AB46" i="4"/>
  <c r="AA46" i="4"/>
  <c r="Z46" i="4"/>
  <c r="Y46" i="4"/>
  <c r="X46" i="4"/>
  <c r="W46" i="4"/>
  <c r="V46" i="4"/>
  <c r="U46" i="4"/>
  <c r="T46" i="4"/>
  <c r="AF45" i="4"/>
  <c r="AE45" i="4"/>
  <c r="AD45" i="4"/>
  <c r="AC45" i="4"/>
  <c r="AB45" i="4"/>
  <c r="AA45" i="4"/>
  <c r="Z45" i="4"/>
  <c r="Y45" i="4"/>
  <c r="X45" i="4"/>
  <c r="W45" i="4"/>
  <c r="V45" i="4"/>
  <c r="U45" i="4"/>
  <c r="T45" i="4"/>
  <c r="AF44" i="4"/>
  <c r="AE44" i="4"/>
  <c r="AD44" i="4"/>
  <c r="AC44" i="4"/>
  <c r="AB44" i="4"/>
  <c r="AA44" i="4"/>
  <c r="Z44" i="4"/>
  <c r="Y44" i="4"/>
  <c r="X44" i="4"/>
  <c r="W44" i="4"/>
  <c r="V44" i="4"/>
  <c r="U44" i="4"/>
  <c r="T44" i="4"/>
  <c r="AF42" i="4"/>
  <c r="AE42" i="4"/>
  <c r="AD42" i="4"/>
  <c r="AC42" i="4"/>
  <c r="AB42" i="4"/>
  <c r="AA42" i="4"/>
  <c r="Z42" i="4"/>
  <c r="Y42" i="4"/>
  <c r="X42" i="4"/>
  <c r="W42" i="4"/>
  <c r="V42" i="4"/>
  <c r="U42" i="4"/>
  <c r="T42" i="4"/>
  <c r="AF40" i="4"/>
  <c r="AE40" i="4"/>
  <c r="AD40" i="4"/>
  <c r="AC40" i="4"/>
  <c r="AB40" i="4"/>
  <c r="AA40" i="4"/>
  <c r="Z40" i="4"/>
  <c r="Y40" i="4"/>
  <c r="X40" i="4"/>
  <c r="W40" i="4"/>
  <c r="V40" i="4"/>
  <c r="U40" i="4"/>
  <c r="T40" i="4"/>
  <c r="AF35" i="4"/>
  <c r="AE35" i="4"/>
  <c r="AD35" i="4"/>
  <c r="AC35" i="4"/>
  <c r="AB35" i="4"/>
  <c r="AA35" i="4"/>
  <c r="Z35" i="4"/>
  <c r="Y35" i="4"/>
  <c r="X35" i="4"/>
  <c r="W35" i="4"/>
  <c r="V35" i="4"/>
  <c r="U35" i="4"/>
  <c r="T35" i="4"/>
  <c r="AF34" i="4"/>
  <c r="AE34" i="4"/>
  <c r="AD34" i="4"/>
  <c r="AC34" i="4"/>
  <c r="AB34" i="4"/>
  <c r="AA34" i="4"/>
  <c r="Z34" i="4"/>
  <c r="Y34" i="4"/>
  <c r="X34" i="4"/>
  <c r="W34" i="4"/>
  <c r="V34" i="4"/>
  <c r="U34" i="4"/>
  <c r="T34" i="4"/>
  <c r="AF33" i="4"/>
  <c r="AE33" i="4"/>
  <c r="AD33" i="4"/>
  <c r="AC33" i="4"/>
  <c r="AB33" i="4"/>
  <c r="AA33" i="4"/>
  <c r="Z33" i="4"/>
  <c r="Y33" i="4"/>
  <c r="X33" i="4"/>
  <c r="AF31" i="4"/>
  <c r="AE31" i="4"/>
  <c r="AD31" i="4"/>
  <c r="AC31" i="4"/>
  <c r="AB31" i="4"/>
  <c r="AA31" i="4"/>
  <c r="Z31" i="4"/>
  <c r="Y31" i="4"/>
  <c r="X31" i="4"/>
  <c r="W31" i="4"/>
  <c r="V31" i="4"/>
  <c r="U31" i="4"/>
  <c r="T31" i="4"/>
  <c r="AF29" i="4"/>
  <c r="AE29" i="4"/>
  <c r="AD29" i="4"/>
  <c r="AC29" i="4"/>
  <c r="AB29" i="4"/>
  <c r="AA29" i="4"/>
  <c r="Z29" i="4"/>
  <c r="Y29" i="4"/>
  <c r="X29" i="4"/>
  <c r="W29" i="4"/>
  <c r="V29" i="4"/>
  <c r="U29" i="4"/>
  <c r="T29" i="4"/>
  <c r="AF24" i="4"/>
  <c r="AE24" i="4"/>
  <c r="AD24" i="4"/>
  <c r="AC24" i="4"/>
  <c r="AB24" i="4"/>
  <c r="AA24" i="4"/>
  <c r="Z24" i="4"/>
  <c r="Y24" i="4"/>
  <c r="X24" i="4"/>
  <c r="W24" i="4"/>
  <c r="V24" i="4"/>
  <c r="U24" i="4"/>
  <c r="T24" i="4"/>
  <c r="AF23" i="4"/>
  <c r="AE23" i="4"/>
  <c r="AD23" i="4"/>
  <c r="AC23" i="4"/>
  <c r="AB23" i="4"/>
  <c r="AA23" i="4"/>
  <c r="Z23" i="4"/>
  <c r="Y23" i="4"/>
  <c r="X23" i="4"/>
  <c r="W23" i="4"/>
  <c r="V23" i="4"/>
  <c r="U23" i="4"/>
  <c r="T23" i="4"/>
  <c r="AF22" i="4"/>
  <c r="AE22" i="4"/>
  <c r="AD22" i="4"/>
  <c r="AC22" i="4"/>
  <c r="AB22" i="4"/>
  <c r="AA22" i="4"/>
  <c r="Z22" i="4"/>
  <c r="Y22" i="4"/>
  <c r="X22" i="4"/>
  <c r="W22" i="4"/>
  <c r="V22" i="4"/>
  <c r="U22" i="4"/>
  <c r="T22" i="4"/>
  <c r="AF20" i="4"/>
  <c r="AE20" i="4"/>
  <c r="AD20" i="4"/>
  <c r="AC20" i="4"/>
  <c r="AB20" i="4"/>
  <c r="AA20" i="4"/>
  <c r="Z20" i="4"/>
  <c r="Y20" i="4"/>
  <c r="X20" i="4"/>
  <c r="W20" i="4"/>
  <c r="V20" i="4"/>
  <c r="U20" i="4"/>
  <c r="T20" i="4"/>
  <c r="AF18" i="4"/>
  <c r="AE18" i="4"/>
  <c r="AD18" i="4"/>
  <c r="AC18" i="4"/>
  <c r="AB18" i="4"/>
  <c r="AA18" i="4"/>
  <c r="Z18" i="4"/>
  <c r="Y18" i="4"/>
  <c r="X18" i="4"/>
  <c r="X13" i="4"/>
  <c r="Y13" i="4"/>
  <c r="Z13" i="4"/>
  <c r="AA13" i="4"/>
  <c r="AB13" i="4"/>
  <c r="AC13" i="4"/>
  <c r="AD13" i="4"/>
  <c r="AE13" i="4"/>
  <c r="AF13" i="4"/>
  <c r="W13" i="4"/>
  <c r="X12" i="4"/>
  <c r="Y12" i="4"/>
  <c r="Z12" i="4"/>
  <c r="AA12" i="4"/>
  <c r="AB12" i="4"/>
  <c r="AC12" i="4"/>
  <c r="AD12" i="4"/>
  <c r="AE12" i="4"/>
  <c r="AF12" i="4"/>
  <c r="W12" i="4"/>
  <c r="U12" i="4"/>
  <c r="V12" i="4"/>
  <c r="T12" i="4"/>
  <c r="T9" i="4"/>
  <c r="U9" i="4"/>
  <c r="V9" i="4"/>
  <c r="W9" i="4"/>
  <c r="X9" i="4"/>
  <c r="Y9" i="4"/>
  <c r="Z9" i="4"/>
  <c r="AA9" i="4"/>
  <c r="AB9" i="4"/>
  <c r="AC9" i="4"/>
  <c r="AD9" i="4"/>
  <c r="AE9" i="4"/>
  <c r="AF9" i="4"/>
  <c r="W11" i="4"/>
  <c r="X11" i="4"/>
  <c r="Y11" i="4"/>
  <c r="Z11" i="4"/>
  <c r="AA11" i="4"/>
  <c r="AB11" i="4"/>
  <c r="AC11" i="4"/>
  <c r="AD11" i="4"/>
  <c r="AE11" i="4"/>
  <c r="AF11" i="4"/>
  <c r="T13" i="4"/>
  <c r="U13" i="4"/>
  <c r="V13" i="4"/>
  <c r="AB300" i="4" l="1"/>
  <c r="AB449" i="4"/>
  <c r="AB450" i="4"/>
  <c r="AB499" i="4"/>
  <c r="AB500" i="4"/>
  <c r="V300" i="4"/>
  <c r="V400" i="4"/>
  <c r="V349" i="4"/>
  <c r="V450" i="4"/>
  <c r="F500" i="4"/>
  <c r="F450" i="4"/>
  <c r="F399" i="4"/>
  <c r="F400" i="4"/>
  <c r="F300" i="4"/>
  <c r="F349" i="4"/>
  <c r="V449" i="4"/>
  <c r="F499" i="4"/>
  <c r="V499" i="4"/>
  <c r="AB349" i="4"/>
  <c r="AB299" i="4"/>
  <c r="F449" i="4"/>
  <c r="AB399" i="4"/>
  <c r="V299" i="4"/>
  <c r="V399" i="4"/>
  <c r="K31" i="9"/>
  <c r="H31" i="9"/>
  <c r="E31" i="9"/>
  <c r="C31" i="9"/>
  <c r="J30" i="9"/>
  <c r="I32" i="9" s="1"/>
  <c r="F30" i="9"/>
  <c r="E32" i="9" s="1"/>
  <c r="E30" i="9"/>
  <c r="D32" i="9" s="1"/>
  <c r="B30" i="9"/>
  <c r="B13" i="9" s="1"/>
  <c r="L29" i="9"/>
  <c r="K29" i="9"/>
  <c r="J31" i="9" s="1"/>
  <c r="J29" i="9"/>
  <c r="I31" i="9" s="1"/>
  <c r="I29" i="9"/>
  <c r="H29" i="9"/>
  <c r="G31" i="9" s="1"/>
  <c r="G29" i="9"/>
  <c r="F31" i="9" s="1"/>
  <c r="F29" i="9"/>
  <c r="E29" i="9"/>
  <c r="D31" i="9" s="1"/>
  <c r="D29" i="9"/>
  <c r="C29" i="9"/>
  <c r="B31" i="9" s="1"/>
  <c r="B14" i="9" s="1"/>
  <c r="B29" i="9"/>
  <c r="L28" i="9"/>
  <c r="K30" i="9" s="1"/>
  <c r="J32" i="9" s="1"/>
  <c r="K28" i="9"/>
  <c r="J28" i="9"/>
  <c r="I30" i="9" s="1"/>
  <c r="H32" i="9" s="1"/>
  <c r="I28" i="9"/>
  <c r="H30" i="9" s="1"/>
  <c r="G32" i="9" s="1"/>
  <c r="H28" i="9"/>
  <c r="G30" i="9" s="1"/>
  <c r="F32" i="9" s="1"/>
  <c r="G28" i="9"/>
  <c r="F28" i="9"/>
  <c r="E28" i="9"/>
  <c r="D30" i="9" s="1"/>
  <c r="C32" i="9" s="1"/>
  <c r="D28" i="9"/>
  <c r="C30" i="9" s="1"/>
  <c r="B32" i="9" s="1"/>
  <c r="B15" i="9" s="1"/>
  <c r="C28" i="9"/>
  <c r="B28" i="9"/>
  <c r="M25" i="9"/>
  <c r="L25" i="9"/>
  <c r="M23" i="9" s="1"/>
  <c r="K25" i="9"/>
  <c r="J25" i="9"/>
  <c r="I25" i="9"/>
  <c r="H25" i="9"/>
  <c r="I23" i="9" s="1"/>
  <c r="J21" i="9" s="1"/>
  <c r="G25" i="9"/>
  <c r="H23" i="9" s="1"/>
  <c r="I21" i="9" s="1"/>
  <c r="F25" i="9"/>
  <c r="E25" i="9"/>
  <c r="D25" i="9"/>
  <c r="E23" i="9" s="1"/>
  <c r="F21" i="9" s="1"/>
  <c r="C25" i="9"/>
  <c r="M24" i="9"/>
  <c r="L24" i="9"/>
  <c r="K24" i="9"/>
  <c r="L22" i="9" s="1"/>
  <c r="M20" i="9" s="1"/>
  <c r="J24" i="9"/>
  <c r="K22" i="9" s="1"/>
  <c r="L20" i="9" s="1"/>
  <c r="I24" i="9"/>
  <c r="H24" i="9"/>
  <c r="G24" i="9"/>
  <c r="H22" i="9" s="1"/>
  <c r="I20" i="9" s="1"/>
  <c r="F24" i="9"/>
  <c r="E24" i="9"/>
  <c r="D24" i="9"/>
  <c r="C24" i="9"/>
  <c r="D22" i="9" s="1"/>
  <c r="E20" i="9" s="1"/>
  <c r="L23" i="9"/>
  <c r="K23" i="9"/>
  <c r="J23" i="9"/>
  <c r="K21" i="9" s="1"/>
  <c r="G23" i="9"/>
  <c r="F23" i="9"/>
  <c r="G21" i="9" s="1"/>
  <c r="D23" i="9"/>
  <c r="C23" i="9"/>
  <c r="M22" i="9"/>
  <c r="J22" i="9"/>
  <c r="I22" i="9"/>
  <c r="J20" i="9" s="1"/>
  <c r="G22" i="9"/>
  <c r="F22" i="9"/>
  <c r="E22" i="9"/>
  <c r="F20" i="9" s="1"/>
  <c r="C22" i="9"/>
  <c r="M21" i="9"/>
  <c r="L21" i="9"/>
  <c r="H21" i="9"/>
  <c r="E21" i="9"/>
  <c r="D21" i="9"/>
  <c r="C21" i="9"/>
  <c r="K20" i="9"/>
  <c r="H20" i="9"/>
  <c r="G20" i="9"/>
  <c r="D20" i="9"/>
  <c r="C20" i="9"/>
  <c r="B17" i="9"/>
  <c r="C17" i="9" s="1"/>
  <c r="B12" i="9"/>
  <c r="B11" i="9"/>
  <c r="B10" i="9"/>
  <c r="B9" i="9"/>
  <c r="B8" i="9"/>
  <c r="B7" i="9"/>
  <c r="B6" i="9"/>
  <c r="B5" i="9"/>
  <c r="B4" i="9"/>
  <c r="B3" i="9"/>
  <c r="A84" i="4"/>
  <c r="A85" i="4"/>
  <c r="AI349" i="4" l="1"/>
  <c r="AI449" i="4"/>
  <c r="AI299" i="4"/>
  <c r="AI499" i="4"/>
  <c r="AI399" i="4"/>
  <c r="C15" i="9"/>
  <c r="C13" i="9"/>
  <c r="C11" i="9"/>
  <c r="C9" i="9"/>
  <c r="C7" i="9"/>
  <c r="C5" i="9"/>
  <c r="C3" i="9"/>
  <c r="D17" i="9"/>
  <c r="C14" i="9"/>
  <c r="C12" i="9"/>
  <c r="C10" i="9"/>
  <c r="C8" i="9"/>
  <c r="C6" i="9"/>
  <c r="C4" i="9"/>
  <c r="AG85" i="4"/>
  <c r="AH85" i="4"/>
  <c r="D15" i="9" l="1"/>
  <c r="D13" i="9"/>
  <c r="D11" i="9"/>
  <c r="D9" i="9"/>
  <c r="D7" i="9"/>
  <c r="D5" i="9"/>
  <c r="D3" i="9"/>
  <c r="E17" i="9"/>
  <c r="D14" i="9"/>
  <c r="D12" i="9"/>
  <c r="D10" i="9"/>
  <c r="D8" i="9"/>
  <c r="D6" i="9"/>
  <c r="D4" i="9"/>
  <c r="AH84" i="4"/>
  <c r="AG84" i="4"/>
  <c r="A246" i="4"/>
  <c r="A245" i="4"/>
  <c r="A244" i="4"/>
  <c r="A243" i="4"/>
  <c r="A242" i="4"/>
  <c r="A241" i="4"/>
  <c r="A240" i="4"/>
  <c r="A239" i="4"/>
  <c r="A235" i="4"/>
  <c r="A234" i="4"/>
  <c r="A233" i="4"/>
  <c r="A232" i="4"/>
  <c r="A231" i="4"/>
  <c r="A230" i="4"/>
  <c r="A229" i="4"/>
  <c r="A228" i="4"/>
  <c r="A224" i="4"/>
  <c r="A223" i="4"/>
  <c r="A222" i="4"/>
  <c r="A221" i="4"/>
  <c r="A220" i="4"/>
  <c r="A219" i="4"/>
  <c r="A218" i="4"/>
  <c r="A217" i="4"/>
  <c r="A213" i="4"/>
  <c r="A212" i="4"/>
  <c r="A211" i="4"/>
  <c r="A210" i="4"/>
  <c r="A209" i="4"/>
  <c r="A208" i="4"/>
  <c r="A207" i="4"/>
  <c r="A206" i="4"/>
  <c r="A196" i="4"/>
  <c r="A195" i="4"/>
  <c r="A194" i="4"/>
  <c r="A193" i="4"/>
  <c r="A192" i="4"/>
  <c r="A191" i="4"/>
  <c r="A190" i="4"/>
  <c r="A189" i="4"/>
  <c r="A185" i="4"/>
  <c r="A184" i="4"/>
  <c r="A183" i="4"/>
  <c r="A182" i="4"/>
  <c r="A181" i="4"/>
  <c r="A180" i="4"/>
  <c r="A179" i="4"/>
  <c r="A178" i="4"/>
  <c r="A174" i="4"/>
  <c r="A173" i="4"/>
  <c r="A172" i="4"/>
  <c r="A171" i="4"/>
  <c r="A170" i="4"/>
  <c r="A169" i="4"/>
  <c r="A168" i="4"/>
  <c r="A167" i="4"/>
  <c r="A163" i="4"/>
  <c r="A162" i="4"/>
  <c r="A161" i="4"/>
  <c r="A160" i="4"/>
  <c r="A159" i="4"/>
  <c r="A158" i="4"/>
  <c r="A157" i="4"/>
  <c r="A156" i="4"/>
  <c r="A146" i="4"/>
  <c r="A145" i="4"/>
  <c r="A144" i="4"/>
  <c r="A143" i="4"/>
  <c r="A142" i="4"/>
  <c r="A141" i="4"/>
  <c r="A140" i="4"/>
  <c r="A139" i="4"/>
  <c r="A135" i="4"/>
  <c r="A134" i="4"/>
  <c r="A133" i="4"/>
  <c r="A132" i="4"/>
  <c r="A131" i="4"/>
  <c r="A130" i="4"/>
  <c r="A129" i="4"/>
  <c r="A128" i="4"/>
  <c r="A124" i="4"/>
  <c r="A123" i="4"/>
  <c r="A122" i="4"/>
  <c r="A121" i="4"/>
  <c r="A120" i="4"/>
  <c r="A119" i="4"/>
  <c r="A118" i="4"/>
  <c r="A117" i="4"/>
  <c r="A113" i="4"/>
  <c r="A112" i="4"/>
  <c r="A111" i="4"/>
  <c r="A110" i="4"/>
  <c r="A109" i="4"/>
  <c r="A108" i="4"/>
  <c r="A107" i="4"/>
  <c r="A106" i="4"/>
  <c r="A96" i="4"/>
  <c r="A95" i="4"/>
  <c r="A94" i="4"/>
  <c r="A93" i="4"/>
  <c r="A92" i="4"/>
  <c r="A91" i="4"/>
  <c r="A90" i="4"/>
  <c r="A89" i="4"/>
  <c r="A83" i="4"/>
  <c r="A82" i="4"/>
  <c r="A81" i="4"/>
  <c r="A80" i="4"/>
  <c r="A79" i="4"/>
  <c r="A78" i="4"/>
  <c r="A74" i="4"/>
  <c r="A73" i="4"/>
  <c r="A72" i="4"/>
  <c r="A71" i="4"/>
  <c r="A70" i="4"/>
  <c r="A69" i="4"/>
  <c r="A68" i="4"/>
  <c r="A67" i="4"/>
  <c r="A63" i="4"/>
  <c r="A62" i="4"/>
  <c r="A61" i="4"/>
  <c r="A60" i="4"/>
  <c r="A59" i="4"/>
  <c r="A58" i="4"/>
  <c r="A57" i="4"/>
  <c r="A56" i="4"/>
  <c r="J33" i="4"/>
  <c r="W33" i="4" s="1"/>
  <c r="I18" i="4"/>
  <c r="V18" i="4" s="1"/>
  <c r="I10" i="4"/>
  <c r="AC71" i="4" l="1"/>
  <c r="U71" i="4"/>
  <c r="AB71" i="4"/>
  <c r="T71" i="4"/>
  <c r="AA71" i="4"/>
  <c r="Z71" i="4"/>
  <c r="Y71" i="4"/>
  <c r="AF71" i="4"/>
  <c r="X71" i="4"/>
  <c r="AE71" i="4"/>
  <c r="W71" i="4"/>
  <c r="AD71" i="4"/>
  <c r="V71" i="4"/>
  <c r="AC82" i="4"/>
  <c r="AB82" i="4"/>
  <c r="AA82" i="4"/>
  <c r="Z82" i="4"/>
  <c r="Y82" i="4"/>
  <c r="AF82" i="4"/>
  <c r="X82" i="4"/>
  <c r="AE82" i="4"/>
  <c r="AD82" i="4"/>
  <c r="AE91" i="4"/>
  <c r="W91" i="4"/>
  <c r="AD91" i="4"/>
  <c r="V91" i="4"/>
  <c r="AC91" i="4"/>
  <c r="U91" i="4"/>
  <c r="AB91" i="4"/>
  <c r="T91" i="4"/>
  <c r="AA91" i="4"/>
  <c r="Z91" i="4"/>
  <c r="Y91" i="4"/>
  <c r="AF91" i="4"/>
  <c r="X91" i="4"/>
  <c r="AC167" i="4"/>
  <c r="AB167" i="4"/>
  <c r="AA167" i="4"/>
  <c r="Z167" i="4"/>
  <c r="Y167" i="4"/>
  <c r="AF167" i="4"/>
  <c r="AE167" i="4"/>
  <c r="AD167" i="4"/>
  <c r="X167" i="4"/>
  <c r="Y171" i="4"/>
  <c r="AF171" i="4"/>
  <c r="X171" i="4"/>
  <c r="AE171" i="4"/>
  <c r="W171" i="4"/>
  <c r="AD171" i="4"/>
  <c r="V171" i="4"/>
  <c r="AC171" i="4"/>
  <c r="U171" i="4"/>
  <c r="Z171" i="4"/>
  <c r="T171" i="4"/>
  <c r="AB171" i="4"/>
  <c r="AA171" i="4"/>
  <c r="Z182" i="4"/>
  <c r="Y182" i="4"/>
  <c r="AF182" i="4"/>
  <c r="X182" i="4"/>
  <c r="AE182" i="4"/>
  <c r="AD182" i="4"/>
  <c r="AC182" i="4"/>
  <c r="AA182" i="4"/>
  <c r="AB182" i="4"/>
  <c r="AD206" i="4"/>
  <c r="V206" i="4"/>
  <c r="AC206" i="4"/>
  <c r="U206" i="4"/>
  <c r="AB206" i="4"/>
  <c r="T206" i="4"/>
  <c r="AA206" i="4"/>
  <c r="Z206" i="4"/>
  <c r="Y206" i="4"/>
  <c r="AF206" i="4"/>
  <c r="AE206" i="4"/>
  <c r="X206" i="4"/>
  <c r="W206" i="4"/>
  <c r="Y67" i="4"/>
  <c r="AF67" i="4"/>
  <c r="X67" i="4"/>
  <c r="AE67" i="4"/>
  <c r="AD67" i="4"/>
  <c r="AC67" i="4"/>
  <c r="AB67" i="4"/>
  <c r="AA67" i="4"/>
  <c r="Z67" i="4"/>
  <c r="AE30" i="4"/>
  <c r="W30" i="4"/>
  <c r="AC30" i="4"/>
  <c r="U30" i="4"/>
  <c r="T30" i="4"/>
  <c r="AB30" i="4"/>
  <c r="AA30" i="4"/>
  <c r="Z30" i="4"/>
  <c r="Y30" i="4"/>
  <c r="AF30" i="4"/>
  <c r="X30" i="4"/>
  <c r="AD30" i="4"/>
  <c r="V30" i="4"/>
  <c r="AE108" i="4"/>
  <c r="W108" i="4"/>
  <c r="AD108" i="4"/>
  <c r="V108" i="4"/>
  <c r="AC108" i="4"/>
  <c r="U108" i="4"/>
  <c r="AB108" i="4"/>
  <c r="T108" i="4"/>
  <c r="AA108" i="4"/>
  <c r="Z108" i="4"/>
  <c r="Y108" i="4"/>
  <c r="AF108" i="4"/>
  <c r="X108" i="4"/>
  <c r="Z210" i="4"/>
  <c r="Y210" i="4"/>
  <c r="AF210" i="4"/>
  <c r="X210" i="4"/>
  <c r="AE210" i="4"/>
  <c r="AD210" i="4"/>
  <c r="AC210" i="4"/>
  <c r="AB210" i="4"/>
  <c r="AA210" i="4"/>
  <c r="AD228" i="4"/>
  <c r="V228" i="4"/>
  <c r="AC228" i="4"/>
  <c r="U228" i="4"/>
  <c r="AB228" i="4"/>
  <c r="T228" i="4"/>
  <c r="AA228" i="4"/>
  <c r="Z228" i="4"/>
  <c r="Y228" i="4"/>
  <c r="AF228" i="4"/>
  <c r="X228" i="4"/>
  <c r="AE228" i="4"/>
  <c r="W228" i="4"/>
  <c r="AD239" i="4"/>
  <c r="V239" i="4"/>
  <c r="AC239" i="4"/>
  <c r="U239" i="4"/>
  <c r="AB239" i="4"/>
  <c r="T239" i="4"/>
  <c r="AA239" i="4"/>
  <c r="Z239" i="4"/>
  <c r="Y239" i="4"/>
  <c r="AF239" i="4"/>
  <c r="X239" i="4"/>
  <c r="AE239" i="4"/>
  <c r="W239" i="4"/>
  <c r="Z243" i="4"/>
  <c r="Y243" i="4"/>
  <c r="AF243" i="4"/>
  <c r="X243" i="4"/>
  <c r="AE243" i="4"/>
  <c r="W243" i="4"/>
  <c r="AD243" i="4"/>
  <c r="V243" i="4"/>
  <c r="AC243" i="4"/>
  <c r="U243" i="4"/>
  <c r="AB243" i="4"/>
  <c r="T243" i="4"/>
  <c r="AA243" i="4"/>
  <c r="AE58" i="4"/>
  <c r="W58" i="4"/>
  <c r="AD58" i="4"/>
  <c r="V58" i="4"/>
  <c r="AC58" i="4"/>
  <c r="U58" i="4"/>
  <c r="T58" i="4"/>
  <c r="AB58" i="4"/>
  <c r="AA58" i="4"/>
  <c r="Z58" i="4"/>
  <c r="Y58" i="4"/>
  <c r="AF58" i="4"/>
  <c r="X58" i="4"/>
  <c r="AA141" i="4"/>
  <c r="Z141" i="4"/>
  <c r="Y141" i="4"/>
  <c r="AF141" i="4"/>
  <c r="X141" i="4"/>
  <c r="AE141" i="4"/>
  <c r="W141" i="4"/>
  <c r="AD141" i="4"/>
  <c r="AC141" i="4"/>
  <c r="AB141" i="4"/>
  <c r="V141" i="4"/>
  <c r="U141" i="4"/>
  <c r="T141" i="4"/>
  <c r="AA158" i="4"/>
  <c r="Z158" i="4"/>
  <c r="Y158" i="4"/>
  <c r="AF158" i="4"/>
  <c r="X158" i="4"/>
  <c r="AE158" i="4"/>
  <c r="W158" i="4"/>
  <c r="AD158" i="4"/>
  <c r="AC158" i="4"/>
  <c r="AB158" i="4"/>
  <c r="V158" i="4"/>
  <c r="U158" i="4"/>
  <c r="T158" i="4"/>
  <c r="AD217" i="4"/>
  <c r="AC217" i="4"/>
  <c r="AB217" i="4"/>
  <c r="AA217" i="4"/>
  <c r="Z217" i="4"/>
  <c r="Y217" i="4"/>
  <c r="AF217" i="4"/>
  <c r="X217" i="4"/>
  <c r="AE217" i="4"/>
  <c r="Z221" i="4"/>
  <c r="Y221" i="4"/>
  <c r="AF221" i="4"/>
  <c r="X221" i="4"/>
  <c r="AE221" i="4"/>
  <c r="W221" i="4"/>
  <c r="AD221" i="4"/>
  <c r="V221" i="4"/>
  <c r="AC221" i="4"/>
  <c r="U221" i="4"/>
  <c r="AB221" i="4"/>
  <c r="T221" i="4"/>
  <c r="AA221" i="4"/>
  <c r="Z232" i="4"/>
  <c r="Y232" i="4"/>
  <c r="AF232" i="4"/>
  <c r="AE232" i="4"/>
  <c r="AD232" i="4"/>
  <c r="AC232" i="4"/>
  <c r="AB232" i="4"/>
  <c r="AA232" i="4"/>
  <c r="AC32" i="4"/>
  <c r="AA32" i="4"/>
  <c r="Z32" i="4"/>
  <c r="Y32" i="4"/>
  <c r="AF32" i="4"/>
  <c r="X32" i="4"/>
  <c r="AE32" i="4"/>
  <c r="AD32" i="4"/>
  <c r="AB32" i="4"/>
  <c r="AE130" i="4"/>
  <c r="W130" i="4"/>
  <c r="AD130" i="4"/>
  <c r="V130" i="4"/>
  <c r="AC130" i="4"/>
  <c r="U130" i="4"/>
  <c r="AB130" i="4"/>
  <c r="T130" i="4"/>
  <c r="AA130" i="4"/>
  <c r="Z130" i="4"/>
  <c r="Y130" i="4"/>
  <c r="AF130" i="4"/>
  <c r="X130" i="4"/>
  <c r="W8" i="4"/>
  <c r="AE8" i="4"/>
  <c r="Y8" i="4"/>
  <c r="AA8" i="4"/>
  <c r="T8" i="4"/>
  <c r="AB8" i="4"/>
  <c r="U8" i="4"/>
  <c r="AC8" i="4"/>
  <c r="AD8" i="4"/>
  <c r="AF8" i="4"/>
  <c r="V8" i="4"/>
  <c r="X8" i="4"/>
  <c r="Z8" i="4"/>
  <c r="AE80" i="4"/>
  <c r="W80" i="4"/>
  <c r="AD80" i="4"/>
  <c r="V80" i="4"/>
  <c r="AC80" i="4"/>
  <c r="U80" i="4"/>
  <c r="T80" i="4"/>
  <c r="AB80" i="4"/>
  <c r="AA80" i="4"/>
  <c r="Z80" i="4"/>
  <c r="Y80" i="4"/>
  <c r="AF80" i="4"/>
  <c r="X80" i="4"/>
  <c r="AE119" i="4"/>
  <c r="W119" i="4"/>
  <c r="AD119" i="4"/>
  <c r="V119" i="4"/>
  <c r="AC119" i="4"/>
  <c r="U119" i="4"/>
  <c r="AB119" i="4"/>
  <c r="T119" i="4"/>
  <c r="AA119" i="4"/>
  <c r="Z119" i="4"/>
  <c r="Y119" i="4"/>
  <c r="X119" i="4"/>
  <c r="AF119" i="4"/>
  <c r="AB180" i="4"/>
  <c r="AA180" i="4"/>
  <c r="Z180" i="4"/>
  <c r="Y180" i="4"/>
  <c r="AF180" i="4"/>
  <c r="X180" i="4"/>
  <c r="AE180" i="4"/>
  <c r="W180" i="4"/>
  <c r="AC180" i="4"/>
  <c r="V180" i="4"/>
  <c r="U180" i="4"/>
  <c r="T180" i="4"/>
  <c r="AD180" i="4"/>
  <c r="AB191" i="4"/>
  <c r="T191" i="4"/>
  <c r="AA191" i="4"/>
  <c r="Z191" i="4"/>
  <c r="Y191" i="4"/>
  <c r="AF191" i="4"/>
  <c r="X191" i="4"/>
  <c r="AE191" i="4"/>
  <c r="W191" i="4"/>
  <c r="AD191" i="4"/>
  <c r="AC191" i="4"/>
  <c r="V191" i="4"/>
  <c r="U191" i="4"/>
  <c r="AC6" i="4"/>
  <c r="T6" i="4"/>
  <c r="AE6" i="4"/>
  <c r="Y6" i="4"/>
  <c r="U6" i="4"/>
  <c r="Z6" i="4"/>
  <c r="V6" i="4"/>
  <c r="AA6" i="4"/>
  <c r="W6" i="4"/>
  <c r="X6" i="4"/>
  <c r="AF6" i="4"/>
  <c r="AB6" i="4"/>
  <c r="AD6" i="4"/>
  <c r="Y17" i="4"/>
  <c r="AE17" i="4"/>
  <c r="AC17" i="4"/>
  <c r="AB17" i="4"/>
  <c r="AA17" i="4"/>
  <c r="AF17" i="4"/>
  <c r="AD17" i="4"/>
  <c r="Z17" i="4"/>
  <c r="X17" i="4"/>
  <c r="Y39" i="4"/>
  <c r="X39" i="4"/>
  <c r="AF39" i="4"/>
  <c r="AE39" i="4"/>
  <c r="W39" i="4"/>
  <c r="AD39" i="4"/>
  <c r="V39" i="4"/>
  <c r="AC39" i="4"/>
  <c r="U39" i="4"/>
  <c r="AB39" i="4"/>
  <c r="T39" i="4"/>
  <c r="AA39" i="4"/>
  <c r="Z39" i="4"/>
  <c r="AE69" i="4"/>
  <c r="W69" i="4"/>
  <c r="AD69" i="4"/>
  <c r="V69" i="4"/>
  <c r="AC69" i="4"/>
  <c r="U69" i="4"/>
  <c r="T69" i="4"/>
  <c r="AB69" i="4"/>
  <c r="AA69" i="4"/>
  <c r="Z69" i="4"/>
  <c r="Y69" i="4"/>
  <c r="X69" i="4"/>
  <c r="AF69" i="4"/>
  <c r="Y89" i="4"/>
  <c r="AF89" i="4"/>
  <c r="X89" i="4"/>
  <c r="AE89" i="4"/>
  <c r="W89" i="4"/>
  <c r="V89" i="4"/>
  <c r="AD89" i="4"/>
  <c r="AC89" i="4"/>
  <c r="U89" i="4"/>
  <c r="AB89" i="4"/>
  <c r="T89" i="4"/>
  <c r="AA89" i="4"/>
  <c r="Z89" i="4"/>
  <c r="AC93" i="4"/>
  <c r="U93" i="4"/>
  <c r="AB93" i="4"/>
  <c r="T93" i="4"/>
  <c r="AA93" i="4"/>
  <c r="Z93" i="4"/>
  <c r="Y93" i="4"/>
  <c r="AF93" i="4"/>
  <c r="X93" i="4"/>
  <c r="AE93" i="4"/>
  <c r="W93" i="4"/>
  <c r="AD93" i="4"/>
  <c r="V93" i="4"/>
  <c r="AA169" i="4"/>
  <c r="Z169" i="4"/>
  <c r="Y169" i="4"/>
  <c r="AF169" i="4"/>
  <c r="X169" i="4"/>
  <c r="AE169" i="4"/>
  <c r="W169" i="4"/>
  <c r="AC169" i="4"/>
  <c r="AB169" i="4"/>
  <c r="V169" i="4"/>
  <c r="U169" i="4"/>
  <c r="T169" i="4"/>
  <c r="AD169" i="4"/>
  <c r="AB208" i="4"/>
  <c r="T208" i="4"/>
  <c r="AA208" i="4"/>
  <c r="Z208" i="4"/>
  <c r="Y208" i="4"/>
  <c r="AF208" i="4"/>
  <c r="X208" i="4"/>
  <c r="AE208" i="4"/>
  <c r="W208" i="4"/>
  <c r="AC208" i="4"/>
  <c r="V208" i="4"/>
  <c r="U208" i="4"/>
  <c r="AD208" i="4"/>
  <c r="AE19" i="4"/>
  <c r="W19" i="4"/>
  <c r="AC19" i="4"/>
  <c r="U19" i="4"/>
  <c r="AB19" i="4"/>
  <c r="AA19" i="4"/>
  <c r="Z19" i="4"/>
  <c r="Y19" i="4"/>
  <c r="AD19" i="4"/>
  <c r="X19" i="4"/>
  <c r="V19" i="4"/>
  <c r="T19" i="4"/>
  <c r="AF19" i="4"/>
  <c r="AE41" i="4"/>
  <c r="W41" i="4"/>
  <c r="AD41" i="4"/>
  <c r="V41" i="4"/>
  <c r="AC41" i="4"/>
  <c r="U41" i="4"/>
  <c r="AB41" i="4"/>
  <c r="T41" i="4"/>
  <c r="AA41" i="4"/>
  <c r="Z41" i="4"/>
  <c r="Y41" i="4"/>
  <c r="AF41" i="4"/>
  <c r="X41" i="4"/>
  <c r="Y106" i="4"/>
  <c r="AF106" i="4"/>
  <c r="X106" i="4"/>
  <c r="AE106" i="4"/>
  <c r="W106" i="4"/>
  <c r="AD106" i="4"/>
  <c r="V106" i="4"/>
  <c r="AC106" i="4"/>
  <c r="U106" i="4"/>
  <c r="AB106" i="4"/>
  <c r="T106" i="4"/>
  <c r="AA106" i="4"/>
  <c r="Z106" i="4"/>
  <c r="AB230" i="4"/>
  <c r="T230" i="4"/>
  <c r="AA230" i="4"/>
  <c r="Z230" i="4"/>
  <c r="Y230" i="4"/>
  <c r="AF230" i="4"/>
  <c r="X230" i="4"/>
  <c r="AE230" i="4"/>
  <c r="W230" i="4"/>
  <c r="AD230" i="4"/>
  <c r="V230" i="4"/>
  <c r="AC230" i="4"/>
  <c r="U230" i="4"/>
  <c r="AB241" i="4"/>
  <c r="T241" i="4"/>
  <c r="AA241" i="4"/>
  <c r="Z241" i="4"/>
  <c r="Y241" i="4"/>
  <c r="AF241" i="4"/>
  <c r="X241" i="4"/>
  <c r="AE241" i="4"/>
  <c r="W241" i="4"/>
  <c r="AD241" i="4"/>
  <c r="V241" i="4"/>
  <c r="AC241" i="4"/>
  <c r="U241" i="4"/>
  <c r="AC10" i="4"/>
  <c r="W10" i="4"/>
  <c r="AE10" i="4"/>
  <c r="Y10" i="4"/>
  <c r="Z10" i="4"/>
  <c r="AA10" i="4"/>
  <c r="V10" i="4"/>
  <c r="X10" i="4"/>
  <c r="AB10" i="4"/>
  <c r="AD10" i="4"/>
  <c r="AF10" i="4"/>
  <c r="AC43" i="4"/>
  <c r="U43" i="4"/>
  <c r="AB43" i="4"/>
  <c r="T43" i="4"/>
  <c r="AA43" i="4"/>
  <c r="Z43" i="4"/>
  <c r="Y43" i="4"/>
  <c r="AF43" i="4"/>
  <c r="X43" i="4"/>
  <c r="AE43" i="4"/>
  <c r="W43" i="4"/>
  <c r="AD43" i="4"/>
  <c r="V43" i="4"/>
  <c r="Y56" i="4"/>
  <c r="AF56" i="4"/>
  <c r="X56" i="4"/>
  <c r="AE56" i="4"/>
  <c r="W56" i="4"/>
  <c r="V56" i="4"/>
  <c r="AD56" i="4"/>
  <c r="AC56" i="4"/>
  <c r="U56" i="4"/>
  <c r="AB56" i="4"/>
  <c r="T56" i="4"/>
  <c r="AA56" i="4"/>
  <c r="Z56" i="4"/>
  <c r="AC110" i="4"/>
  <c r="AB110" i="4"/>
  <c r="AA110" i="4"/>
  <c r="Z110" i="4"/>
  <c r="Y110" i="4"/>
  <c r="AF110" i="4"/>
  <c r="X110" i="4"/>
  <c r="AE110" i="4"/>
  <c r="W110" i="4"/>
  <c r="AD110" i="4"/>
  <c r="Y128" i="4"/>
  <c r="AF128" i="4"/>
  <c r="X128" i="4"/>
  <c r="AE128" i="4"/>
  <c r="W128" i="4"/>
  <c r="AD128" i="4"/>
  <c r="V128" i="4"/>
  <c r="AC128" i="4"/>
  <c r="U128" i="4"/>
  <c r="AB128" i="4"/>
  <c r="T128" i="4"/>
  <c r="AA128" i="4"/>
  <c r="Z128" i="4"/>
  <c r="AC139" i="4"/>
  <c r="U139" i="4"/>
  <c r="AB139" i="4"/>
  <c r="T139" i="4"/>
  <c r="Z139" i="4"/>
  <c r="Y139" i="4"/>
  <c r="X139" i="4"/>
  <c r="W139" i="4"/>
  <c r="V139" i="4"/>
  <c r="AF139" i="4"/>
  <c r="AE139" i="4"/>
  <c r="AD139" i="4"/>
  <c r="AA139" i="4"/>
  <c r="Y143" i="4"/>
  <c r="AF143" i="4"/>
  <c r="X143" i="4"/>
  <c r="AE143" i="4"/>
  <c r="W143" i="4"/>
  <c r="AD143" i="4"/>
  <c r="V143" i="4"/>
  <c r="AC143" i="4"/>
  <c r="U143" i="4"/>
  <c r="AB143" i="4"/>
  <c r="AA143" i="4"/>
  <c r="Z143" i="4"/>
  <c r="T143" i="4"/>
  <c r="AC156" i="4"/>
  <c r="U156" i="4"/>
  <c r="AB156" i="4"/>
  <c r="T156" i="4"/>
  <c r="AA156" i="4"/>
  <c r="Z156" i="4"/>
  <c r="Y156" i="4"/>
  <c r="V156" i="4"/>
  <c r="AF156" i="4"/>
  <c r="AE156" i="4"/>
  <c r="AD156" i="4"/>
  <c r="X156" i="4"/>
  <c r="W156" i="4"/>
  <c r="AB219" i="4"/>
  <c r="T219" i="4"/>
  <c r="AA219" i="4"/>
  <c r="Z219" i="4"/>
  <c r="Y219" i="4"/>
  <c r="AF219" i="4"/>
  <c r="X219" i="4"/>
  <c r="AE219" i="4"/>
  <c r="W219" i="4"/>
  <c r="AD219" i="4"/>
  <c r="V219" i="4"/>
  <c r="AC219" i="4"/>
  <c r="U219" i="4"/>
  <c r="Y28" i="4"/>
  <c r="AE28" i="4"/>
  <c r="W28" i="4"/>
  <c r="V28" i="4"/>
  <c r="AD28" i="4"/>
  <c r="AC28" i="4"/>
  <c r="U28" i="4"/>
  <c r="AB28" i="4"/>
  <c r="T28" i="4"/>
  <c r="AA28" i="4"/>
  <c r="AF28" i="4"/>
  <c r="Z28" i="4"/>
  <c r="X28" i="4"/>
  <c r="AC21" i="4"/>
  <c r="U21" i="4"/>
  <c r="AA21" i="4"/>
  <c r="Z21" i="4"/>
  <c r="Y21" i="4"/>
  <c r="AF21" i="4"/>
  <c r="X21" i="4"/>
  <c r="AE21" i="4"/>
  <c r="W21" i="4"/>
  <c r="V21" i="4"/>
  <c r="T21" i="4"/>
  <c r="AD21" i="4"/>
  <c r="AB21" i="4"/>
  <c r="AC60" i="4"/>
  <c r="AB60" i="4"/>
  <c r="AA60" i="4"/>
  <c r="Z60" i="4"/>
  <c r="Y60" i="4"/>
  <c r="AF60" i="4"/>
  <c r="X60" i="4"/>
  <c r="AE60" i="4"/>
  <c r="W60" i="4"/>
  <c r="AD60" i="4"/>
  <c r="Y78" i="4"/>
  <c r="AF78" i="4"/>
  <c r="X78" i="4"/>
  <c r="AE78" i="4"/>
  <c r="W78" i="4"/>
  <c r="V78" i="4"/>
  <c r="AD78" i="4"/>
  <c r="AC78" i="4"/>
  <c r="U78" i="4"/>
  <c r="AB78" i="4"/>
  <c r="T78" i="4"/>
  <c r="AA78" i="4"/>
  <c r="Z78" i="4"/>
  <c r="Y117" i="4"/>
  <c r="AF117" i="4"/>
  <c r="X117" i="4"/>
  <c r="AE117" i="4"/>
  <c r="AD117" i="4"/>
  <c r="AC117" i="4"/>
  <c r="AB117" i="4"/>
  <c r="AA117" i="4"/>
  <c r="Z117" i="4"/>
  <c r="AC121" i="4"/>
  <c r="U121" i="4"/>
  <c r="AB121" i="4"/>
  <c r="T121" i="4"/>
  <c r="AA121" i="4"/>
  <c r="Z121" i="4"/>
  <c r="Y121" i="4"/>
  <c r="AF121" i="4"/>
  <c r="X121" i="4"/>
  <c r="AE121" i="4"/>
  <c r="W121" i="4"/>
  <c r="AD121" i="4"/>
  <c r="V121" i="4"/>
  <c r="Y132" i="4"/>
  <c r="AF132" i="4"/>
  <c r="AD132" i="4"/>
  <c r="AC132" i="4"/>
  <c r="AE132" i="4"/>
  <c r="AB132" i="4"/>
  <c r="AA132" i="4"/>
  <c r="Z132" i="4"/>
  <c r="X132" i="4"/>
  <c r="Y160" i="4"/>
  <c r="AF160" i="4"/>
  <c r="X160" i="4"/>
  <c r="AE160" i="4"/>
  <c r="W160" i="4"/>
  <c r="AD160" i="4"/>
  <c r="AC160" i="4"/>
  <c r="AA160" i="4"/>
  <c r="Z160" i="4"/>
  <c r="AB160" i="4"/>
  <c r="AC178" i="4"/>
  <c r="U178" i="4"/>
  <c r="AB178" i="4"/>
  <c r="T178" i="4"/>
  <c r="AA178" i="4"/>
  <c r="Z178" i="4"/>
  <c r="Y178" i="4"/>
  <c r="AF178" i="4"/>
  <c r="AE178" i="4"/>
  <c r="AD178" i="4"/>
  <c r="X178" i="4"/>
  <c r="W178" i="4"/>
  <c r="V178" i="4"/>
  <c r="AD189" i="4"/>
  <c r="V189" i="4"/>
  <c r="AC189" i="4"/>
  <c r="U189" i="4"/>
  <c r="AB189" i="4"/>
  <c r="T189" i="4"/>
  <c r="AA189" i="4"/>
  <c r="Z189" i="4"/>
  <c r="Y189" i="4"/>
  <c r="AF189" i="4"/>
  <c r="AE189" i="4"/>
  <c r="X189" i="4"/>
  <c r="W189" i="4"/>
  <c r="Z193" i="4"/>
  <c r="Y193" i="4"/>
  <c r="AF193" i="4"/>
  <c r="X193" i="4"/>
  <c r="AE193" i="4"/>
  <c r="W193" i="4"/>
  <c r="AD193" i="4"/>
  <c r="V193" i="4"/>
  <c r="AC193" i="4"/>
  <c r="U193" i="4"/>
  <c r="AB193" i="4"/>
  <c r="AA193" i="4"/>
  <c r="T193" i="4"/>
  <c r="E14" i="9"/>
  <c r="E12" i="9"/>
  <c r="E10" i="9"/>
  <c r="E8" i="9"/>
  <c r="E6" i="9"/>
  <c r="E4" i="9"/>
  <c r="E15" i="9"/>
  <c r="E13" i="9"/>
  <c r="E11" i="9"/>
  <c r="E5" i="9"/>
  <c r="E3" i="9"/>
  <c r="E7" i="9"/>
  <c r="E9" i="9"/>
  <c r="F17" i="9"/>
  <c r="J232" i="4"/>
  <c r="W232" i="4" s="1"/>
  <c r="H182" i="4"/>
  <c r="U182" i="4" s="1"/>
  <c r="G33" i="4"/>
  <c r="T33" i="4" s="1"/>
  <c r="I33" i="4"/>
  <c r="V33" i="4" s="1"/>
  <c r="J32" i="4"/>
  <c r="W32" i="4" s="1"/>
  <c r="I132" i="4"/>
  <c r="V132" i="4" s="1"/>
  <c r="H160" i="4"/>
  <c r="U160" i="4" s="1"/>
  <c r="J210" i="4"/>
  <c r="W210" i="4" s="1"/>
  <c r="H132" i="4"/>
  <c r="U132" i="4" s="1"/>
  <c r="G167" i="4"/>
  <c r="T167" i="4" s="1"/>
  <c r="G183" i="4"/>
  <c r="T183" i="4" s="1"/>
  <c r="T210" i="4"/>
  <c r="G218" i="4"/>
  <c r="T218" i="4" s="1"/>
  <c r="G232" i="4"/>
  <c r="T232" i="4" s="1"/>
  <c r="I232" i="4"/>
  <c r="V232" i="4" s="1"/>
  <c r="H167" i="4"/>
  <c r="U167" i="4" s="1"/>
  <c r="G10" i="4"/>
  <c r="T10" i="4" s="1"/>
  <c r="G168" i="4"/>
  <c r="T168" i="4" s="1"/>
  <c r="G182" i="4"/>
  <c r="T182" i="4" s="1"/>
  <c r="T211" i="4"/>
  <c r="G217" i="4"/>
  <c r="T217" i="4" s="1"/>
  <c r="G233" i="4"/>
  <c r="T233" i="4" s="1"/>
  <c r="H232" i="4"/>
  <c r="U232" i="4" s="1"/>
  <c r="H10" i="4"/>
  <c r="U10" i="4" s="1"/>
  <c r="G132" i="4"/>
  <c r="T132" i="4" s="1"/>
  <c r="G161" i="4"/>
  <c r="T161" i="4" s="1"/>
  <c r="J168" i="4"/>
  <c r="W168" i="4" s="1"/>
  <c r="J183" i="4"/>
  <c r="W183" i="4" s="1"/>
  <c r="I211" i="4"/>
  <c r="V211" i="4" s="1"/>
  <c r="J218" i="4"/>
  <c r="W218" i="4" s="1"/>
  <c r="K233" i="4"/>
  <c r="X233" i="4" s="1"/>
  <c r="H17" i="4"/>
  <c r="U17" i="4" s="1"/>
  <c r="J133" i="4"/>
  <c r="W133" i="4" s="1"/>
  <c r="G160" i="4"/>
  <c r="T160" i="4" s="1"/>
  <c r="I168" i="4"/>
  <c r="V168" i="4" s="1"/>
  <c r="I183" i="4"/>
  <c r="V183" i="4" s="1"/>
  <c r="H211" i="4"/>
  <c r="U211" i="4" s="1"/>
  <c r="I218" i="4"/>
  <c r="V218" i="4" s="1"/>
  <c r="J233" i="4"/>
  <c r="W233" i="4" s="1"/>
  <c r="I133" i="4"/>
  <c r="V133" i="4" s="1"/>
  <c r="I161" i="4"/>
  <c r="V161" i="4" s="1"/>
  <c r="H168" i="4"/>
  <c r="U168" i="4" s="1"/>
  <c r="H183" i="4"/>
  <c r="U183" i="4" s="1"/>
  <c r="I210" i="4"/>
  <c r="V210" i="4" s="1"/>
  <c r="H218" i="4"/>
  <c r="U218" i="4" s="1"/>
  <c r="I233" i="4"/>
  <c r="V233" i="4" s="1"/>
  <c r="H217" i="4"/>
  <c r="U217" i="4" s="1"/>
  <c r="H133" i="4"/>
  <c r="U133" i="4" s="1"/>
  <c r="H161" i="4"/>
  <c r="U161" i="4" s="1"/>
  <c r="J167" i="4"/>
  <c r="W167" i="4" s="1"/>
  <c r="J182" i="4"/>
  <c r="W182" i="4" s="1"/>
  <c r="H210" i="4"/>
  <c r="U210" i="4" s="1"/>
  <c r="J217" i="4"/>
  <c r="W217" i="4" s="1"/>
  <c r="H233" i="4"/>
  <c r="U233" i="4" s="1"/>
  <c r="H61" i="4"/>
  <c r="U61" i="4" s="1"/>
  <c r="J132" i="4"/>
  <c r="W132" i="4" s="1"/>
  <c r="I160" i="4"/>
  <c r="V160" i="4" s="1"/>
  <c r="I167" i="4"/>
  <c r="V167" i="4" s="1"/>
  <c r="I182" i="4"/>
  <c r="V182" i="4" s="1"/>
  <c r="J211" i="4"/>
  <c r="W211" i="4" s="1"/>
  <c r="I217" i="4"/>
  <c r="V217" i="4" s="1"/>
  <c r="K232" i="4"/>
  <c r="X232" i="4" s="1"/>
  <c r="AH157" i="4"/>
  <c r="AG174" i="4"/>
  <c r="AH209" i="4"/>
  <c r="AH174" i="4"/>
  <c r="AH94" i="4"/>
  <c r="AH81" i="4"/>
  <c r="AH74" i="4"/>
  <c r="AH159" i="4"/>
  <c r="AG179" i="4"/>
  <c r="AH224" i="4"/>
  <c r="AH196" i="4"/>
  <c r="AH235" i="4"/>
  <c r="AH185" i="4"/>
  <c r="AH213" i="4"/>
  <c r="AH163" i="4"/>
  <c r="AH244" i="4"/>
  <c r="AG231" i="4"/>
  <c r="AH231" i="4"/>
  <c r="AG229" i="4"/>
  <c r="AH229" i="4"/>
  <c r="AH222" i="4"/>
  <c r="AG222" i="4"/>
  <c r="AH207" i="4"/>
  <c r="AG207" i="4"/>
  <c r="AG209" i="4"/>
  <c r="AG224" i="4"/>
  <c r="AH242" i="4"/>
  <c r="AG242" i="4"/>
  <c r="AH220" i="4"/>
  <c r="AG220" i="4"/>
  <c r="AG240" i="4"/>
  <c r="AH240" i="4"/>
  <c r="AG213" i="4"/>
  <c r="AG244" i="4"/>
  <c r="AG246" i="4"/>
  <c r="AH246" i="4"/>
  <c r="AG235" i="4"/>
  <c r="AG190" i="4"/>
  <c r="AG181" i="4"/>
  <c r="AH172" i="4"/>
  <c r="AH170" i="4"/>
  <c r="AG163" i="4"/>
  <c r="AG185" i="4"/>
  <c r="AG194" i="4"/>
  <c r="AG196" i="4"/>
  <c r="AH179" i="4"/>
  <c r="AH190" i="4"/>
  <c r="AH194" i="4"/>
  <c r="AG157" i="4"/>
  <c r="AG170" i="4"/>
  <c r="AH192" i="4"/>
  <c r="AH181" i="4"/>
  <c r="AG159" i="4"/>
  <c r="AG172" i="4"/>
  <c r="AG192" i="4"/>
  <c r="AH131" i="4"/>
  <c r="J18" i="4"/>
  <c r="W18" i="4" s="1"/>
  <c r="I32" i="4"/>
  <c r="V32" i="4" s="1"/>
  <c r="AG59" i="4"/>
  <c r="AH63" i="4"/>
  <c r="J67" i="4"/>
  <c r="W67" i="4" s="1"/>
  <c r="J17" i="4"/>
  <c r="W17" i="4" s="1"/>
  <c r="H32" i="4"/>
  <c r="U32" i="4" s="1"/>
  <c r="I67" i="4"/>
  <c r="V67" i="4" s="1"/>
  <c r="G17" i="4"/>
  <c r="T17" i="4" s="1"/>
  <c r="G32" i="4"/>
  <c r="T32" i="4" s="1"/>
  <c r="I82" i="4"/>
  <c r="V82" i="4" s="1"/>
  <c r="G18" i="4"/>
  <c r="T18" i="4" s="1"/>
  <c r="AG94" i="4"/>
  <c r="H82" i="4"/>
  <c r="U82" i="4" s="1"/>
  <c r="H11" i="4"/>
  <c r="U11" i="4" s="1"/>
  <c r="H110" i="4"/>
  <c r="U110" i="4" s="1"/>
  <c r="G61" i="4"/>
  <c r="T61" i="4" s="1"/>
  <c r="I110" i="4"/>
  <c r="V110" i="4" s="1"/>
  <c r="G60" i="4"/>
  <c r="T60" i="4" s="1"/>
  <c r="H111" i="4"/>
  <c r="U111" i="4" s="1"/>
  <c r="I111" i="4"/>
  <c r="V111" i="4" s="1"/>
  <c r="G110" i="4"/>
  <c r="T110" i="4" s="1"/>
  <c r="H60" i="4"/>
  <c r="U60" i="4" s="1"/>
  <c r="G111" i="4"/>
  <c r="T111" i="4" s="1"/>
  <c r="I60" i="4"/>
  <c r="V60" i="4" s="1"/>
  <c r="AH70" i="4"/>
  <c r="AH79" i="4"/>
  <c r="H117" i="4"/>
  <c r="U117" i="4" s="1"/>
  <c r="H68" i="4"/>
  <c r="U68" i="4" s="1"/>
  <c r="I117" i="4"/>
  <c r="V117" i="4" s="1"/>
  <c r="I68" i="4"/>
  <c r="V68" i="4" s="1"/>
  <c r="J117" i="4"/>
  <c r="W117" i="4" s="1"/>
  <c r="J68" i="4"/>
  <c r="W68" i="4" s="1"/>
  <c r="H118" i="4"/>
  <c r="U118" i="4" s="1"/>
  <c r="G67" i="4"/>
  <c r="T67" i="4" s="1"/>
  <c r="I118" i="4"/>
  <c r="V118" i="4" s="1"/>
  <c r="J118" i="4"/>
  <c r="W118" i="4" s="1"/>
  <c r="H67" i="4"/>
  <c r="U67" i="4" s="1"/>
  <c r="G118" i="4"/>
  <c r="T118" i="4" s="1"/>
  <c r="H18" i="4"/>
  <c r="U18" i="4" s="1"/>
  <c r="AH59" i="4"/>
  <c r="G68" i="4"/>
  <c r="T68" i="4" s="1"/>
  <c r="AG74" i="4"/>
  <c r="AG79" i="4"/>
  <c r="J82" i="4"/>
  <c r="W82" i="4" s="1"/>
  <c r="H83" i="4"/>
  <c r="U83" i="4" s="1"/>
  <c r="G133" i="4"/>
  <c r="T133" i="4" s="1"/>
  <c r="I83" i="4"/>
  <c r="V83" i="4" s="1"/>
  <c r="J83" i="4"/>
  <c r="W83" i="4" s="1"/>
  <c r="G82" i="4"/>
  <c r="T82" i="4" s="1"/>
  <c r="G83" i="4"/>
  <c r="T83" i="4" s="1"/>
  <c r="I17" i="4"/>
  <c r="V17" i="4" s="1"/>
  <c r="H33" i="4"/>
  <c r="U33" i="4" s="1"/>
  <c r="I61" i="4"/>
  <c r="V61" i="4" s="1"/>
  <c r="G117" i="4"/>
  <c r="T117" i="4" s="1"/>
  <c r="AH122" i="4"/>
  <c r="AH140" i="4"/>
  <c r="AG135" i="4"/>
  <c r="AG96" i="4"/>
  <c r="AH120" i="4"/>
  <c r="AH135" i="4"/>
  <c r="AH142" i="4"/>
  <c r="AH124" i="4"/>
  <c r="AG131" i="4"/>
  <c r="AH109" i="4"/>
  <c r="AH129" i="4"/>
  <c r="AH144" i="4"/>
  <c r="AH113" i="4"/>
  <c r="AG120" i="4"/>
  <c r="AG129" i="4"/>
  <c r="AG113" i="4"/>
  <c r="AG107" i="4"/>
  <c r="AH107" i="4"/>
  <c r="AG109" i="4"/>
  <c r="AG122" i="4"/>
  <c r="AG124" i="4"/>
  <c r="AG144" i="4"/>
  <c r="AH146" i="4"/>
  <c r="AG146" i="4"/>
  <c r="AG142" i="4"/>
  <c r="AG140" i="4"/>
  <c r="AH90" i="4"/>
  <c r="AH72" i="4"/>
  <c r="AG72" i="4"/>
  <c r="AH57" i="4"/>
  <c r="AH92" i="4"/>
  <c r="AG92" i="4"/>
  <c r="AG63" i="4"/>
  <c r="AG70" i="4"/>
  <c r="AG81" i="4"/>
  <c r="AG57" i="4"/>
  <c r="AH96" i="4"/>
  <c r="AG90" i="4"/>
  <c r="G11" i="4"/>
  <c r="T11" i="4" s="1"/>
  <c r="I11" i="4"/>
  <c r="V11" i="4" s="1"/>
  <c r="G17" i="9" l="1"/>
  <c r="F15" i="9"/>
  <c r="F13" i="9"/>
  <c r="F11" i="9"/>
  <c r="F9" i="9"/>
  <c r="F7" i="9"/>
  <c r="F5" i="9"/>
  <c r="F3" i="9"/>
  <c r="F10" i="9"/>
  <c r="F14" i="9"/>
  <c r="F4" i="9"/>
  <c r="F6" i="9"/>
  <c r="F8" i="9"/>
  <c r="F12" i="9"/>
  <c r="E23" i="1"/>
  <c r="AG218" i="4"/>
  <c r="AH218" i="4"/>
  <c r="AG161" i="4"/>
  <c r="AH168" i="4"/>
  <c r="AG168" i="4"/>
  <c r="AG183" i="4"/>
  <c r="AH111" i="4"/>
  <c r="AH211" i="4"/>
  <c r="AH133" i="4"/>
  <c r="AH233" i="4"/>
  <c r="AH183" i="4"/>
  <c r="AG211" i="4"/>
  <c r="AG233" i="4"/>
  <c r="AG189" i="4"/>
  <c r="AG118" i="4"/>
  <c r="AH161" i="4"/>
  <c r="AH178" i="4"/>
  <c r="AH68" i="4"/>
  <c r="AH228" i="4"/>
  <c r="AH195" i="4"/>
  <c r="AG184" i="4"/>
  <c r="AH189" i="4"/>
  <c r="AH173" i="4"/>
  <c r="AH184" i="4"/>
  <c r="AG195" i="4"/>
  <c r="AH191" i="4"/>
  <c r="AH118" i="4"/>
  <c r="AG245" i="4"/>
  <c r="AH206" i="4"/>
  <c r="AG191" i="4"/>
  <c r="AG178" i="4"/>
  <c r="AH239" i="4"/>
  <c r="AH234" i="4"/>
  <c r="AG221" i="4"/>
  <c r="AH223" i="4"/>
  <c r="AH212" i="4"/>
  <c r="AG162" i="4"/>
  <c r="AG243" i="4"/>
  <c r="AH243" i="4"/>
  <c r="AG239" i="4"/>
  <c r="AH230" i="4"/>
  <c r="AG230" i="4"/>
  <c r="AG228" i="4"/>
  <c r="AH221" i="4"/>
  <c r="AG219" i="4"/>
  <c r="AG208" i="4"/>
  <c r="AH245" i="4"/>
  <c r="AG223" i="4"/>
  <c r="AG212" i="4"/>
  <c r="AG234" i="4"/>
  <c r="AH208" i="4"/>
  <c r="AH219" i="4"/>
  <c r="AH241" i="4"/>
  <c r="AG241" i="4"/>
  <c r="AG206" i="4"/>
  <c r="AG169" i="4"/>
  <c r="AH156" i="4"/>
  <c r="AH193" i="4"/>
  <c r="AG193" i="4"/>
  <c r="AH162" i="4"/>
  <c r="AG156" i="4"/>
  <c r="AH169" i="4"/>
  <c r="AG173" i="4"/>
  <c r="AH171" i="4"/>
  <c r="AG171" i="4"/>
  <c r="AH158" i="4"/>
  <c r="AG158" i="4"/>
  <c r="AH180" i="4"/>
  <c r="AG180" i="4"/>
  <c r="AH143" i="4"/>
  <c r="AG119" i="4"/>
  <c r="AH145" i="4"/>
  <c r="AG143" i="4"/>
  <c r="AH95" i="4"/>
  <c r="AH83" i="4"/>
  <c r="AH123" i="4"/>
  <c r="AG112" i="4"/>
  <c r="AG128" i="4"/>
  <c r="AH112" i="4"/>
  <c r="AH128" i="4"/>
  <c r="AH89" i="4"/>
  <c r="AG106" i="4"/>
  <c r="AH139" i="4"/>
  <c r="AG61" i="4"/>
  <c r="AG139" i="4"/>
  <c r="AH119" i="4"/>
  <c r="AG83" i="4"/>
  <c r="AH73" i="4"/>
  <c r="AH141" i="4"/>
  <c r="AG58" i="4"/>
  <c r="AG68" i="4"/>
  <c r="AH78" i="4"/>
  <c r="AH130" i="4"/>
  <c r="AG111" i="4"/>
  <c r="AH106" i="4"/>
  <c r="AG134" i="4"/>
  <c r="AH134" i="4"/>
  <c r="AG121" i="4"/>
  <c r="AH108" i="4"/>
  <c r="AG108" i="4"/>
  <c r="AG130" i="4"/>
  <c r="AG145" i="4"/>
  <c r="AG123" i="4"/>
  <c r="AH121" i="4"/>
  <c r="AG141" i="4"/>
  <c r="AH93" i="4"/>
  <c r="AG93" i="4"/>
  <c r="AG91" i="4"/>
  <c r="AH80" i="4"/>
  <c r="AH71" i="4"/>
  <c r="AH69" i="4"/>
  <c r="AG69" i="4"/>
  <c r="AH58" i="4"/>
  <c r="AH56" i="4"/>
  <c r="AG56" i="4"/>
  <c r="AG95" i="4"/>
  <c r="AH91" i="4"/>
  <c r="AG89" i="4"/>
  <c r="AG73" i="4"/>
  <c r="AG71" i="4"/>
  <c r="AH62" i="4"/>
  <c r="AG62" i="4"/>
  <c r="AG80" i="4"/>
  <c r="AG78" i="4"/>
  <c r="F250" i="4" l="1"/>
  <c r="H17" i="9"/>
  <c r="G14" i="9"/>
  <c r="G12" i="9"/>
  <c r="G10" i="9"/>
  <c r="G8" i="9"/>
  <c r="G6" i="9"/>
  <c r="G4" i="9"/>
  <c r="G15" i="9"/>
  <c r="G13" i="9"/>
  <c r="G11" i="9"/>
  <c r="G9" i="9"/>
  <c r="G7" i="9"/>
  <c r="G5" i="9"/>
  <c r="G3" i="9"/>
  <c r="AG133" i="4"/>
  <c r="AH217" i="4"/>
  <c r="AH167" i="4"/>
  <c r="AG167" i="4"/>
  <c r="F199" i="4" s="1"/>
  <c r="AG217" i="4"/>
  <c r="F249" i="4" s="1"/>
  <c r="AG160" i="4"/>
  <c r="V199" i="4" s="1"/>
  <c r="AH210" i="4"/>
  <c r="AG210" i="4"/>
  <c r="V249" i="4" s="1"/>
  <c r="AH182" i="4"/>
  <c r="AH160" i="4"/>
  <c r="AH232" i="4"/>
  <c r="AG182" i="4"/>
  <c r="AG232" i="4"/>
  <c r="AH60" i="4"/>
  <c r="AH117" i="4"/>
  <c r="AH67" i="4"/>
  <c r="AG82" i="4"/>
  <c r="AG117" i="4"/>
  <c r="F149" i="4" s="1"/>
  <c r="AG132" i="4"/>
  <c r="AH132" i="4"/>
  <c r="AG67" i="4"/>
  <c r="F99" i="4" s="1"/>
  <c r="AG60" i="4"/>
  <c r="V99" i="4" s="1"/>
  <c r="AH110" i="4"/>
  <c r="AG110" i="4"/>
  <c r="V149" i="4" s="1"/>
  <c r="AH82" i="4"/>
  <c r="AH61" i="4"/>
  <c r="V100" i="4" l="1"/>
  <c r="V200" i="4"/>
  <c r="V150" i="4"/>
  <c r="V250" i="4"/>
  <c r="F150" i="4"/>
  <c r="F100" i="4"/>
  <c r="F200" i="4"/>
  <c r="AB149" i="4"/>
  <c r="AI149" i="4" s="1"/>
  <c r="AB150" i="4"/>
  <c r="AB249" i="4"/>
  <c r="AI249" i="4" s="1"/>
  <c r="AB250" i="4"/>
  <c r="AB199" i="4"/>
  <c r="AI199" i="4" s="1"/>
  <c r="AB200" i="4"/>
  <c r="AB99" i="4"/>
  <c r="AI99" i="4" s="1"/>
  <c r="AB100" i="4"/>
  <c r="H14" i="9"/>
  <c r="H12" i="9"/>
  <c r="H10" i="9"/>
  <c r="H8" i="9"/>
  <c r="H6" i="9"/>
  <c r="H4" i="9"/>
  <c r="H15" i="9"/>
  <c r="H13" i="9"/>
  <c r="H11" i="9"/>
  <c r="H9" i="9"/>
  <c r="H7" i="9"/>
  <c r="H5" i="9"/>
  <c r="H3" i="9"/>
  <c r="I17" i="9"/>
  <c r="I15" i="9" l="1"/>
  <c r="I13" i="9"/>
  <c r="I11" i="9"/>
  <c r="I9" i="9"/>
  <c r="I7" i="9"/>
  <c r="I5" i="9"/>
  <c r="I3" i="9"/>
  <c r="J17" i="9"/>
  <c r="I14" i="9"/>
  <c r="I12" i="9"/>
  <c r="I10" i="9"/>
  <c r="I8" i="9"/>
  <c r="I4" i="9"/>
  <c r="I6" i="9"/>
  <c r="AG46" i="4"/>
  <c r="A46" i="4"/>
  <c r="A45" i="4"/>
  <c r="A44" i="4"/>
  <c r="A43" i="4"/>
  <c r="A42" i="4"/>
  <c r="A41" i="4"/>
  <c r="A40" i="4"/>
  <c r="A39" i="4"/>
  <c r="AG35" i="4"/>
  <c r="A35" i="4"/>
  <c r="A34" i="4"/>
  <c r="A33" i="4"/>
  <c r="A32" i="4"/>
  <c r="A31" i="4"/>
  <c r="A30" i="4"/>
  <c r="A29" i="4"/>
  <c r="A28" i="4"/>
  <c r="A24" i="4"/>
  <c r="A23" i="4"/>
  <c r="A22" i="4"/>
  <c r="A21" i="4"/>
  <c r="AG20" i="4"/>
  <c r="A20" i="4"/>
  <c r="A19" i="4"/>
  <c r="A18" i="4"/>
  <c r="A17" i="4"/>
  <c r="A13" i="4"/>
  <c r="A12" i="4"/>
  <c r="A11" i="4"/>
  <c r="A10" i="4"/>
  <c r="A9" i="4"/>
  <c r="A8" i="4"/>
  <c r="AF7" i="4"/>
  <c r="AE7" i="4"/>
  <c r="AD7" i="4"/>
  <c r="AC7" i="4"/>
  <c r="AB7" i="4"/>
  <c r="AA7" i="4"/>
  <c r="Z7" i="4"/>
  <c r="Y7" i="4"/>
  <c r="X7" i="4"/>
  <c r="W7" i="4"/>
  <c r="V7" i="4"/>
  <c r="U7" i="4"/>
  <c r="T7" i="4"/>
  <c r="A7" i="4"/>
  <c r="A6" i="4"/>
  <c r="K17" i="9" l="1"/>
  <c r="J14" i="9"/>
  <c r="J12" i="9"/>
  <c r="J10" i="9"/>
  <c r="J8" i="9"/>
  <c r="J6" i="9"/>
  <c r="J4" i="9"/>
  <c r="J3" i="9"/>
  <c r="J9" i="9"/>
  <c r="J15" i="9"/>
  <c r="J5" i="9"/>
  <c r="J13" i="9"/>
  <c r="J7" i="9"/>
  <c r="J11" i="9"/>
  <c r="AH44" i="4"/>
  <c r="AG22" i="4"/>
  <c r="AH35" i="4"/>
  <c r="AH7" i="4"/>
  <c r="AG45" i="4"/>
  <c r="AH40" i="4"/>
  <c r="AH31" i="4"/>
  <c r="AG33" i="4"/>
  <c r="AG44" i="4"/>
  <c r="AH18" i="4"/>
  <c r="AG9" i="4"/>
  <c r="AG7" i="4"/>
  <c r="AG18" i="4"/>
  <c r="AH29" i="4"/>
  <c r="AH9" i="4"/>
  <c r="AH11" i="4"/>
  <c r="AG11" i="4"/>
  <c r="AG24" i="4"/>
  <c r="AH22" i="4"/>
  <c r="AH24" i="4"/>
  <c r="AG31" i="4"/>
  <c r="AG42" i="4"/>
  <c r="AH20" i="4"/>
  <c r="AH33" i="4"/>
  <c r="AH13" i="4"/>
  <c r="AG13" i="4"/>
  <c r="AG29" i="4"/>
  <c r="AG40" i="4"/>
  <c r="AH42" i="4"/>
  <c r="AH46" i="4"/>
  <c r="K15" i="9" l="1"/>
  <c r="K13" i="9"/>
  <c r="K11" i="9"/>
  <c r="K9" i="9"/>
  <c r="K7" i="9"/>
  <c r="K5" i="9"/>
  <c r="K3" i="9"/>
  <c r="L17" i="9"/>
  <c r="K14" i="9"/>
  <c r="K12" i="9"/>
  <c r="K10" i="9"/>
  <c r="K8" i="9"/>
  <c r="K6" i="9"/>
  <c r="K4" i="9"/>
  <c r="AH45" i="4"/>
  <c r="AH21" i="4"/>
  <c r="AG32" i="4"/>
  <c r="AB50" i="4" s="1"/>
  <c r="AH43" i="4"/>
  <c r="AG41" i="4"/>
  <c r="AH41" i="4"/>
  <c r="AG23" i="4"/>
  <c r="AH23" i="4"/>
  <c r="AH6" i="4"/>
  <c r="AG6" i="4"/>
  <c r="F50" i="4" s="1"/>
  <c r="AH17" i="4"/>
  <c r="AG17" i="4"/>
  <c r="AH32" i="4"/>
  <c r="AG19" i="4"/>
  <c r="AH19" i="4"/>
  <c r="AH39" i="4"/>
  <c r="AG39" i="4"/>
  <c r="AG21" i="4"/>
  <c r="AG8" i="4"/>
  <c r="V50" i="4" s="1"/>
  <c r="AH8" i="4"/>
  <c r="AG43" i="4"/>
  <c r="AG30" i="4"/>
  <c r="AH30" i="4"/>
  <c r="AH12" i="4"/>
  <c r="AG12" i="4"/>
  <c r="AH28" i="4"/>
  <c r="AG28" i="4"/>
  <c r="AH34" i="4"/>
  <c r="AG34" i="4"/>
  <c r="AH10" i="4"/>
  <c r="AG10" i="4"/>
  <c r="L15" i="9" l="1"/>
  <c r="L13" i="9"/>
  <c r="L11" i="9"/>
  <c r="L9" i="9"/>
  <c r="L7" i="9"/>
  <c r="L5" i="9"/>
  <c r="L3" i="9"/>
  <c r="M17" i="9"/>
  <c r="L14" i="9"/>
  <c r="L12" i="9"/>
  <c r="L10" i="9"/>
  <c r="L8" i="9"/>
  <c r="L6" i="9"/>
  <c r="L4" i="9"/>
  <c r="AB49" i="4"/>
  <c r="F49" i="4"/>
  <c r="V49" i="4"/>
  <c r="M14" i="9" l="1"/>
  <c r="M12" i="9"/>
  <c r="M10" i="9"/>
  <c r="M8" i="9"/>
  <c r="M6" i="9"/>
  <c r="M4" i="9"/>
  <c r="M15" i="9"/>
  <c r="M13" i="9"/>
  <c r="M11" i="9"/>
  <c r="M5" i="9"/>
  <c r="M9" i="9"/>
  <c r="M7" i="9"/>
  <c r="M3" i="9"/>
  <c r="AI49" i="4"/>
</calcChain>
</file>

<file path=xl/sharedStrings.xml><?xml version="1.0" encoding="utf-8"?>
<sst xmlns="http://schemas.openxmlformats.org/spreadsheetml/2006/main" count="1179" uniqueCount="171">
  <si>
    <t>Opsætning</t>
  </si>
  <si>
    <t>Angiv her dine foretrukne løft til hvert formål</t>
  </si>
  <si>
    <t>Squat:</t>
  </si>
  <si>
    <t>Konkurrence squat</t>
  </si>
  <si>
    <t>Lowbar Squat</t>
  </si>
  <si>
    <t>Highbar Squat</t>
  </si>
  <si>
    <t>Sekundær squat</t>
  </si>
  <si>
    <t>Safetybar Squat</t>
  </si>
  <si>
    <t>Front Squat</t>
  </si>
  <si>
    <t>Nødvendig?</t>
  </si>
  <si>
    <t>#</t>
  </si>
  <si>
    <t>Støtte squat (svag muskelgruppe)</t>
  </si>
  <si>
    <t>Variation squat (svag ROM)</t>
  </si>
  <si>
    <t>Bænkpres:</t>
  </si>
  <si>
    <t>Konkurrence bænk</t>
  </si>
  <si>
    <t>Sekundær bænk</t>
  </si>
  <si>
    <t>Støtte bænk (svag muskelgruppe)</t>
  </si>
  <si>
    <t>Variation bænk (svag ROM)</t>
  </si>
  <si>
    <t>Overload bænk</t>
  </si>
  <si>
    <t>Dødløft:</t>
  </si>
  <si>
    <t>Konkurrence dødløft</t>
  </si>
  <si>
    <t>Sekundær dødløft</t>
  </si>
  <si>
    <t>Støtte dødløft (svag muskelgruppe)</t>
  </si>
  <si>
    <t>Variation dødløft (svag ROM)</t>
  </si>
  <si>
    <t>Mave</t>
  </si>
  <si>
    <t>Bryst</t>
  </si>
  <si>
    <t>Biceps</t>
  </si>
  <si>
    <t>Triceps</t>
  </si>
  <si>
    <t>Forlår</t>
  </si>
  <si>
    <t>Baglår</t>
  </si>
  <si>
    <t>Hofte</t>
  </si>
  <si>
    <t>Sideøvelser:</t>
  </si>
  <si>
    <t>Highbar squat 404</t>
  </si>
  <si>
    <t>Pause squat</t>
  </si>
  <si>
    <t>Løft</t>
  </si>
  <si>
    <t>Tilvalg</t>
  </si>
  <si>
    <t>Bulgarian split squat</t>
  </si>
  <si>
    <t>Mangler en øvelse? Tilføj i definitioner</t>
  </si>
  <si>
    <t>Tempo</t>
  </si>
  <si>
    <t>Ikke tempo</t>
  </si>
  <si>
    <t>Bænkpres</t>
  </si>
  <si>
    <t>Smal greb bænkpres</t>
  </si>
  <si>
    <t>Medium greb bænkpres</t>
  </si>
  <si>
    <t>Bredt greb bænkpres</t>
  </si>
  <si>
    <t>Bænk med 2-3 sek. Stop</t>
  </si>
  <si>
    <t>Bænk med bands</t>
  </si>
  <si>
    <t>Pin press v. bryst</t>
  </si>
  <si>
    <t>Tempo bænk 3 sek ned</t>
  </si>
  <si>
    <t>Walking Lunges</t>
  </si>
  <si>
    <t>Planke 45 sek</t>
  </si>
  <si>
    <t>Roterende planke</t>
  </si>
  <si>
    <t>Hanging leg raises</t>
  </si>
  <si>
    <t>Cable crunches</t>
  </si>
  <si>
    <t>Decline mavebøjninger</t>
  </si>
  <si>
    <t>Military press</t>
  </si>
  <si>
    <t>DB pres stående</t>
  </si>
  <si>
    <t>DB pres siddende</t>
  </si>
  <si>
    <t>Cable rows</t>
  </si>
  <si>
    <t>Machine rows</t>
  </si>
  <si>
    <t>Bench rows</t>
  </si>
  <si>
    <t>1 arm DB rows</t>
  </si>
  <si>
    <t>Seal rows</t>
  </si>
  <si>
    <t>Pullups</t>
  </si>
  <si>
    <t>Chinups</t>
  </si>
  <si>
    <t>Lat pulldown</t>
  </si>
  <si>
    <t>Close-grib pulldown</t>
  </si>
  <si>
    <t>DB flad bænkpres</t>
  </si>
  <si>
    <t>Incline DB bænkpres</t>
  </si>
  <si>
    <t>BB biceps curls</t>
  </si>
  <si>
    <t>EZ-bar biceps curls</t>
  </si>
  <si>
    <t>DB curls</t>
  </si>
  <si>
    <t>DB extensions over hovedet</t>
  </si>
  <si>
    <t>Triceps extensions m. cable</t>
  </si>
  <si>
    <t>Leg press</t>
  </si>
  <si>
    <t>Hack squat</t>
  </si>
  <si>
    <t>Split squat</t>
  </si>
  <si>
    <t>Lunges</t>
  </si>
  <si>
    <t>Leg curls</t>
  </si>
  <si>
    <t>Hip extensions</t>
  </si>
  <si>
    <t>Glute ham raise</t>
  </si>
  <si>
    <t>Nordic hamstring curl</t>
  </si>
  <si>
    <t>Konventionel dødløft</t>
  </si>
  <si>
    <t>Sumo dødløft</t>
  </si>
  <si>
    <t>Bredt greb dødløft</t>
  </si>
  <si>
    <t>Dødløft m. stop under knæ</t>
  </si>
  <si>
    <t>Tempo dødløft 404</t>
  </si>
  <si>
    <t>Rumænsk dødløft</t>
  </si>
  <si>
    <t>Stivbenet dødløft</t>
  </si>
  <si>
    <t>Topløft</t>
  </si>
  <si>
    <t>Squat</t>
  </si>
  <si>
    <t>1RM</t>
  </si>
  <si>
    <t>Total</t>
  </si>
  <si>
    <t>Dødløft</t>
  </si>
  <si>
    <t>f</t>
  </si>
  <si>
    <t>Udøver:</t>
  </si>
  <si>
    <t>Grundtræning</t>
  </si>
  <si>
    <t>Uge 1</t>
  </si>
  <si>
    <t>Mandag</t>
  </si>
  <si>
    <t>Set</t>
  </si>
  <si>
    <t>Opvarming som cirkel: Serratus armbøjninger m. torso rotation, lunge/quad strech og BW bulg. Split squats 4 runder.</t>
  </si>
  <si>
    <t>Reps</t>
  </si>
  <si>
    <t>Bænk</t>
  </si>
  <si>
    <t>1rm</t>
  </si>
  <si>
    <t>RIR 3</t>
  </si>
  <si>
    <t>Tirsdag</t>
  </si>
  <si>
    <t>Opvarming som cirkel: Deep squat m. reach, valgfri rotator cuff og cat-cow strech 4 runder.</t>
  </si>
  <si>
    <t>Volumen</t>
  </si>
  <si>
    <t>Intensitet</t>
  </si>
  <si>
    <t>Smal bænkpres</t>
  </si>
  <si>
    <t>Torsdag</t>
  </si>
  <si>
    <t>Opvarmning som cirkel: Rotator cuff selvvalgt 3x12, leg swings 2x12 og BW bulg. Split squat 3x8.</t>
  </si>
  <si>
    <t>RIR 2</t>
  </si>
  <si>
    <t>Fredag</t>
  </si>
  <si>
    <t>Nøgletal for ugen</t>
  </si>
  <si>
    <t>Samlet volumen for ugen, kg.:</t>
  </si>
  <si>
    <t>Gennemsnitlig belastning, pct.:</t>
  </si>
  <si>
    <t>Uge 2</t>
  </si>
  <si>
    <t>RIR 1</t>
  </si>
  <si>
    <t>Uge 3</t>
  </si>
  <si>
    <t>Uge 4</t>
  </si>
  <si>
    <t>Uge 5</t>
  </si>
  <si>
    <t>Kolonne1</t>
  </si>
  <si>
    <t>1</t>
  </si>
  <si>
    <t>2</t>
  </si>
  <si>
    <t>3</t>
  </si>
  <si>
    <t>4</t>
  </si>
  <si>
    <t>5</t>
  </si>
  <si>
    <t>6</t>
  </si>
  <si>
    <t>7</t>
  </si>
  <si>
    <t>8</t>
  </si>
  <si>
    <t>9</t>
  </si>
  <si>
    <t>10</t>
  </si>
  <si>
    <t>11</t>
  </si>
  <si>
    <t>12</t>
  </si>
  <si>
    <t>Indstil</t>
  </si>
  <si>
    <t>Navn</t>
  </si>
  <si>
    <t>Medium bænk</t>
  </si>
  <si>
    <t>Foretrukne ugedage</t>
  </si>
  <si>
    <t>Dag 1</t>
  </si>
  <si>
    <t>Dag 2</t>
  </si>
  <si>
    <t>Dag 3</t>
  </si>
  <si>
    <t>Dag 4</t>
  </si>
  <si>
    <t>Uge 6</t>
  </si>
  <si>
    <t>Uge 7</t>
  </si>
  <si>
    <t>Uge 8</t>
  </si>
  <si>
    <t>Uge 9</t>
  </si>
  <si>
    <t>Uge 10</t>
  </si>
  <si>
    <t>Vægt</t>
  </si>
  <si>
    <t>Gentagelser</t>
  </si>
  <si>
    <t>RPE</t>
  </si>
  <si>
    <t>e1RM</t>
  </si>
  <si>
    <t>1RM beregner</t>
  </si>
  <si>
    <t>Pin squat til fuld dybde</t>
  </si>
  <si>
    <t>Highbar squat 6 sek ned</t>
  </si>
  <si>
    <t>Bænk til klods 75mm</t>
  </si>
  <si>
    <t>Bænk til klods 50mm</t>
  </si>
  <si>
    <t>Tempo dødløft 5 sekunder op</t>
  </si>
  <si>
    <t>Deficit dødløft på 3 måtter</t>
  </si>
  <si>
    <t>Dødløft fra lav klods</t>
  </si>
  <si>
    <t>Pendlay rows</t>
  </si>
  <si>
    <t>Hip Thrusters</t>
  </si>
  <si>
    <t>Skulder</t>
  </si>
  <si>
    <t>Ryg</t>
  </si>
  <si>
    <t>Pin press 50 mm over bryst</t>
  </si>
  <si>
    <t>Pin press 75 mm over bryst</t>
  </si>
  <si>
    <t>Navn Navnesen</t>
  </si>
  <si>
    <t>Øvelser:</t>
  </si>
  <si>
    <t>Highbar squat, 6 sek ned</t>
  </si>
  <si>
    <t>Lat pulldowns</t>
  </si>
  <si>
    <t>Biceps curls m. EZ-bar</t>
  </si>
  <si>
    <t>BW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</si>
</sst>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36"/>
      <color theme="1"/>
      <name val="Calibri"/>
      <family val="2"/>
      <scheme val="minor"/>
    </font>
    <font>
      <b/>
      <sz val="12"/>
      <color theme="0"/>
      <name val="Calibri"/>
      <family val="2"/>
      <scheme val="minor"/>
    </font>
    <font>
      <b/>
      <sz val="12"/>
      <color theme="1"/>
      <name val="Calibri"/>
      <family val="2"/>
      <scheme val="minor"/>
    </font>
    <font>
      <b/>
      <sz val="14"/>
      <color theme="0"/>
      <name val="Calibri"/>
      <family val="2"/>
      <scheme val="minor"/>
    </font>
    <font>
      <sz val="14"/>
      <color theme="1"/>
      <name val="Garamond"/>
      <family val="1"/>
    </font>
    <font>
      <b/>
      <sz val="10"/>
      <name val="Calibri"/>
      <family val="2"/>
      <scheme val="minor"/>
    </font>
    <font>
      <sz val="14"/>
      <color theme="1"/>
      <name val="Calibri"/>
      <family val="2"/>
      <scheme val="minor"/>
    </font>
    <font>
      <i/>
      <sz val="12"/>
      <color theme="1"/>
      <name val="Calibri"/>
      <family val="2"/>
      <scheme val="minor"/>
    </font>
    <font>
      <sz val="11"/>
      <name val="Calibri"/>
      <family val="2"/>
      <scheme val="minor"/>
    </font>
    <font>
      <sz val="14"/>
      <color theme="0"/>
      <name val="Garamond"/>
      <family val="1"/>
    </font>
  </fonts>
  <fills count="10">
    <fill>
      <patternFill patternType="none"/>
    </fill>
    <fill>
      <patternFill patternType="gray125"/>
    </fill>
    <fill>
      <patternFill patternType="solid">
        <fgColor rgb="FFFFFFCC"/>
      </patternFill>
    </fill>
    <fill>
      <patternFill patternType="solid">
        <fgColor rgb="FF000066"/>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7" tint="0.79998168889431442"/>
        <bgColor indexed="64"/>
      </patternFill>
    </fill>
    <fill>
      <patternFill patternType="solid">
        <fgColor rgb="FF002060"/>
        <bgColor indexed="64"/>
      </patternFill>
    </fill>
  </fills>
  <borders count="41">
    <border>
      <left/>
      <right/>
      <top/>
      <bottom/>
      <diagonal/>
    </border>
    <border>
      <left style="thin">
        <color rgb="FFB2B2B2"/>
      </left>
      <right style="thin">
        <color rgb="FFB2B2B2"/>
      </right>
      <top style="thin">
        <color rgb="FFB2B2B2"/>
      </top>
      <bottom style="thin">
        <color rgb="FFB2B2B2"/>
      </bottom>
      <diagonal/>
    </border>
    <border>
      <left style="medium">
        <color auto="1"/>
      </left>
      <right style="thin">
        <color auto="1"/>
      </right>
      <top style="thin">
        <color auto="1"/>
      </top>
      <bottom style="thin">
        <color auto="1"/>
      </bottom>
      <diagonal/>
    </border>
    <border>
      <left style="medium">
        <color auto="1"/>
      </left>
      <right style="dashed">
        <color auto="1"/>
      </right>
      <top style="medium">
        <color auto="1"/>
      </top>
      <bottom style="dashed">
        <color auto="1"/>
      </bottom>
      <diagonal/>
    </border>
    <border>
      <left style="dashed">
        <color auto="1"/>
      </left>
      <right style="dashed">
        <color auto="1"/>
      </right>
      <top style="medium">
        <color auto="1"/>
      </top>
      <bottom style="dashed">
        <color auto="1"/>
      </bottom>
      <diagonal/>
    </border>
    <border>
      <left style="dashed">
        <color auto="1"/>
      </left>
      <right style="medium">
        <color auto="1"/>
      </right>
      <top style="medium">
        <color auto="1"/>
      </top>
      <bottom style="dashed">
        <color auto="1"/>
      </bottom>
      <diagonal/>
    </border>
    <border>
      <left style="medium">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medium">
        <color auto="1"/>
      </left>
      <right style="dashed">
        <color auto="1"/>
      </right>
      <top style="dashed">
        <color auto="1"/>
      </top>
      <bottom style="medium">
        <color auto="1"/>
      </bottom>
      <diagonal/>
    </border>
    <border>
      <left style="dashed">
        <color auto="1"/>
      </left>
      <right style="dashed">
        <color auto="1"/>
      </right>
      <top style="dashed">
        <color auto="1"/>
      </top>
      <bottom style="medium">
        <color auto="1"/>
      </bottom>
      <diagonal/>
    </border>
    <border>
      <left style="dashed">
        <color auto="1"/>
      </left>
      <right style="medium">
        <color auto="1"/>
      </right>
      <top style="dashed">
        <color auto="1"/>
      </top>
      <bottom style="medium">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auto="1"/>
      </bottom>
      <diagonal/>
    </border>
    <border>
      <left/>
      <right/>
      <top/>
      <bottom style="thin">
        <color auto="1"/>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auto="1"/>
      </left>
      <right/>
      <top/>
      <bottom style="medium">
        <color auto="1"/>
      </bottom>
      <diagonal/>
    </border>
    <border>
      <left style="medium">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style="dashed">
        <color auto="1"/>
      </bottom>
      <diagonal/>
    </border>
    <border>
      <left/>
      <right style="medium">
        <color auto="1"/>
      </right>
      <top style="medium">
        <color auto="1"/>
      </top>
      <bottom style="dashed">
        <color auto="1"/>
      </bottom>
      <diagonal/>
    </border>
    <border>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2" borderId="1" applyNumberFormat="0" applyFont="0" applyAlignment="0" applyProtection="0"/>
  </cellStyleXfs>
  <cellXfs count="170">
    <xf numFmtId="0" fontId="0" fillId="0" borderId="0" xfId="0"/>
    <xf numFmtId="0" fontId="4" fillId="0" borderId="0" xfId="0" applyFont="1"/>
    <xf numFmtId="2" fontId="0" fillId="0" borderId="0" xfId="0" applyNumberFormat="1"/>
    <xf numFmtId="0" fontId="0" fillId="0" borderId="14" xfId="0" applyBorder="1"/>
    <xf numFmtId="0" fontId="4" fillId="0" borderId="14" xfId="0" applyFont="1" applyBorder="1"/>
    <xf numFmtId="0" fontId="4" fillId="0" borderId="15" xfId="0" applyFont="1" applyBorder="1"/>
    <xf numFmtId="0" fontId="4" fillId="0" borderId="18" xfId="0" applyFont="1" applyBorder="1"/>
    <xf numFmtId="0" fontId="4" fillId="0" borderId="0" xfId="0" applyFont="1" applyAlignment="1">
      <alignment horizontal="center" vertical="center"/>
    </xf>
    <xf numFmtId="1" fontId="0" fillId="0" borderId="26" xfId="2" applyNumberFormat="1" applyFont="1" applyBorder="1" applyAlignment="1">
      <alignment horizontal="center" vertical="center"/>
    </xf>
    <xf numFmtId="1" fontId="0" fillId="0" borderId="27" xfId="2" applyNumberFormat="1" applyFont="1" applyBorder="1" applyAlignment="1">
      <alignment horizontal="center" vertical="center"/>
    </xf>
    <xf numFmtId="0" fontId="0" fillId="0" borderId="0" xfId="0" applyAlignment="1">
      <alignment horizontal="center" vertical="center"/>
    </xf>
    <xf numFmtId="0" fontId="4" fillId="0" borderId="18" xfId="0" applyFont="1" applyBorder="1" applyAlignment="1">
      <alignment horizontal="center" vertical="center"/>
    </xf>
    <xf numFmtId="1" fontId="0" fillId="0" borderId="28" xfId="0" applyNumberFormat="1" applyBorder="1" applyAlignment="1">
      <alignment horizontal="center" vertical="center"/>
    </xf>
    <xf numFmtId="1" fontId="0" fillId="0" borderId="29" xfId="0" applyNumberFormat="1" applyBorder="1" applyAlignment="1">
      <alignment horizontal="center" vertical="center"/>
    </xf>
    <xf numFmtId="1" fontId="0" fillId="0" borderId="29" xfId="2" applyNumberFormat="1" applyFont="1" applyBorder="1" applyAlignment="1">
      <alignment horizontal="center" vertical="center"/>
    </xf>
    <xf numFmtId="2" fontId="0" fillId="0" borderId="28" xfId="2" applyNumberFormat="1" applyFont="1" applyBorder="1" applyAlignment="1">
      <alignment horizontal="center" vertical="center"/>
    </xf>
    <xf numFmtId="1" fontId="0" fillId="0" borderId="28" xfId="2" applyNumberFormat="1" applyFont="1" applyBorder="1" applyAlignment="1">
      <alignment horizontal="center" vertical="center"/>
    </xf>
    <xf numFmtId="2" fontId="0" fillId="0" borderId="28" xfId="0" applyNumberFormat="1" applyBorder="1" applyAlignment="1">
      <alignment horizontal="center" vertical="center"/>
    </xf>
    <xf numFmtId="9" fontId="4" fillId="0" borderId="18" xfId="2" applyFont="1" applyBorder="1" applyAlignment="1">
      <alignment horizontal="center" vertical="center"/>
    </xf>
    <xf numFmtId="0" fontId="0" fillId="0" borderId="34" xfId="0" applyBorder="1"/>
    <xf numFmtId="1" fontId="4" fillId="0" borderId="0" xfId="0" applyNumberFormat="1" applyFont="1"/>
    <xf numFmtId="0" fontId="2" fillId="0" borderId="14" xfId="0" applyFont="1" applyFill="1" applyBorder="1" applyAlignment="1">
      <alignment horizontal="center" vertical="center"/>
    </xf>
    <xf numFmtId="165" fontId="0" fillId="0" borderId="0" xfId="2" applyNumberFormat="1" applyFont="1"/>
    <xf numFmtId="2" fontId="0" fillId="0" borderId="0" xfId="0" applyNumberFormat="1" applyBorder="1"/>
    <xf numFmtId="0" fontId="0" fillId="0" borderId="0" xfId="0" applyBorder="1"/>
    <xf numFmtId="0" fontId="4" fillId="0" borderId="0" xfId="0" applyFont="1" applyBorder="1"/>
    <xf numFmtId="0" fontId="10" fillId="0" borderId="0" xfId="0" applyFont="1" applyBorder="1" applyAlignment="1">
      <alignment horizontal="right"/>
    </xf>
    <xf numFmtId="0" fontId="4" fillId="0" borderId="0" xfId="0" applyFont="1" applyBorder="1" applyAlignment="1">
      <alignment vertical="center"/>
    </xf>
    <xf numFmtId="2" fontId="0" fillId="0" borderId="0" xfId="0" applyNumberFormat="1" applyBorder="1" applyAlignment="1">
      <alignment horizontal="center" vertical="center"/>
    </xf>
    <xf numFmtId="0" fontId="0" fillId="0" borderId="0" xfId="0" applyProtection="1">
      <protection locked="0"/>
    </xf>
    <xf numFmtId="0" fontId="0" fillId="0" borderId="0" xfId="0" applyProtection="1"/>
    <xf numFmtId="0" fontId="4" fillId="0" borderId="0" xfId="0" applyFont="1" applyProtection="1"/>
    <xf numFmtId="2" fontId="0" fillId="0" borderId="0" xfId="0" applyNumberFormat="1" applyProtection="1"/>
    <xf numFmtId="0" fontId="2" fillId="0" borderId="14" xfId="0" applyFont="1" applyFill="1" applyBorder="1" applyAlignment="1" applyProtection="1">
      <alignment horizontal="center" vertical="center"/>
    </xf>
    <xf numFmtId="0" fontId="0" fillId="0" borderId="14" xfId="0" applyBorder="1" applyProtection="1"/>
    <xf numFmtId="0" fontId="4" fillId="0" borderId="14" xfId="0" applyFont="1" applyBorder="1" applyProtection="1"/>
    <xf numFmtId="0" fontId="4" fillId="0" borderId="15" xfId="0" applyFont="1" applyBorder="1" applyProtection="1"/>
    <xf numFmtId="2" fontId="0" fillId="0" borderId="0" xfId="0" applyNumberFormat="1" applyBorder="1" applyProtection="1"/>
    <xf numFmtId="0" fontId="0" fillId="0" borderId="0" xfId="0" applyBorder="1" applyProtection="1"/>
    <xf numFmtId="0" fontId="4" fillId="0" borderId="0" xfId="0" applyFont="1" applyBorder="1" applyProtection="1"/>
    <xf numFmtId="0" fontId="4" fillId="0" borderId="18" xfId="0" applyFont="1" applyBorder="1" applyProtection="1"/>
    <xf numFmtId="0" fontId="7" fillId="3" borderId="2" xfId="0" applyFont="1" applyFill="1" applyBorder="1" applyAlignment="1" applyProtection="1">
      <alignment horizontal="center" vertical="center"/>
    </xf>
    <xf numFmtId="0" fontId="10" fillId="0" borderId="0" xfId="0" applyFont="1" applyBorder="1" applyAlignment="1" applyProtection="1">
      <alignment horizontal="right"/>
    </xf>
    <xf numFmtId="0" fontId="4" fillId="0" borderId="0" xfId="0" applyFont="1" applyAlignment="1" applyProtection="1">
      <alignment horizontal="center" vertical="center"/>
    </xf>
    <xf numFmtId="0" fontId="0" fillId="5" borderId="19" xfId="0" applyFill="1" applyBorder="1" applyAlignment="1" applyProtection="1">
      <alignment horizontal="center" vertical="center"/>
    </xf>
    <xf numFmtId="1" fontId="0" fillId="0" borderId="26" xfId="2" applyNumberFormat="1" applyFont="1" applyBorder="1" applyAlignment="1" applyProtection="1">
      <alignment horizontal="center" vertical="center"/>
    </xf>
    <xf numFmtId="1" fontId="0" fillId="0" borderId="27" xfId="2" applyNumberFormat="1" applyFont="1" applyBorder="1" applyAlignment="1" applyProtection="1">
      <alignment horizontal="center" vertical="center"/>
    </xf>
    <xf numFmtId="0" fontId="0" fillId="0" borderId="0" xfId="0" applyBorder="1" applyAlignment="1" applyProtection="1">
      <alignment horizontal="center" vertical="center"/>
    </xf>
    <xf numFmtId="0" fontId="4" fillId="0" borderId="0" xfId="0" applyFont="1" applyBorder="1" applyAlignment="1" applyProtection="1">
      <alignment vertical="center"/>
    </xf>
    <xf numFmtId="0" fontId="4" fillId="0" borderId="18" xfId="0" applyFont="1" applyBorder="1" applyAlignment="1" applyProtection="1">
      <alignment horizontal="center" vertical="center"/>
    </xf>
    <xf numFmtId="0" fontId="0" fillId="0" borderId="0" xfId="0" applyAlignment="1" applyProtection="1">
      <alignment horizontal="center" vertical="center"/>
    </xf>
    <xf numFmtId="0" fontId="0" fillId="5" borderId="19" xfId="0" applyFill="1" applyBorder="1" applyAlignment="1" applyProtection="1">
      <alignment vertical="center"/>
    </xf>
    <xf numFmtId="1" fontId="0" fillId="0" borderId="28" xfId="0" applyNumberFormat="1" applyBorder="1" applyAlignment="1" applyProtection="1">
      <alignment horizontal="center" vertical="center"/>
    </xf>
    <xf numFmtId="1" fontId="0" fillId="0" borderId="29" xfId="0" applyNumberFormat="1" applyBorder="1" applyAlignment="1" applyProtection="1">
      <alignment horizontal="center" vertical="center"/>
    </xf>
    <xf numFmtId="1" fontId="0" fillId="0" borderId="29" xfId="2" applyNumberFormat="1" applyFont="1" applyBorder="1" applyAlignment="1" applyProtection="1">
      <alignment horizontal="center" vertical="center"/>
    </xf>
    <xf numFmtId="2" fontId="0" fillId="0" borderId="28" xfId="2" applyNumberFormat="1" applyFont="1" applyBorder="1" applyAlignment="1" applyProtection="1">
      <alignment horizontal="center" vertical="center"/>
    </xf>
    <xf numFmtId="1" fontId="0" fillId="0" borderId="28" xfId="2" applyNumberFormat="1" applyFont="1" applyBorder="1" applyAlignment="1" applyProtection="1">
      <alignment horizontal="center" vertical="center"/>
    </xf>
    <xf numFmtId="2" fontId="0" fillId="0" borderId="28" xfId="0" applyNumberFormat="1" applyBorder="1" applyAlignment="1" applyProtection="1">
      <alignment horizontal="center" vertical="center"/>
    </xf>
    <xf numFmtId="0" fontId="0" fillId="0" borderId="32" xfId="0" applyBorder="1" applyAlignment="1" applyProtection="1">
      <alignment horizontal="center" vertical="center"/>
    </xf>
    <xf numFmtId="0" fontId="0" fillId="0" borderId="23" xfId="0" applyBorder="1" applyAlignment="1" applyProtection="1">
      <alignment vertical="center"/>
    </xf>
    <xf numFmtId="2" fontId="0" fillId="0" borderId="0" xfId="0" applyNumberFormat="1" applyBorder="1" applyAlignment="1" applyProtection="1">
      <alignment horizontal="center" vertical="center"/>
    </xf>
    <xf numFmtId="9" fontId="4" fillId="0" borderId="18" xfId="2" applyFont="1" applyBorder="1" applyAlignment="1" applyProtection="1">
      <alignment horizontal="center" vertical="center"/>
    </xf>
    <xf numFmtId="0" fontId="0" fillId="0" borderId="34" xfId="0" applyBorder="1" applyProtection="1"/>
    <xf numFmtId="1" fontId="4" fillId="0" borderId="0" xfId="0" applyNumberFormat="1" applyFont="1" applyProtection="1"/>
    <xf numFmtId="43" fontId="0" fillId="0" borderId="37" xfId="1" applyFont="1" applyBorder="1" applyAlignment="1" applyProtection="1">
      <alignment horizontal="center"/>
    </xf>
    <xf numFmtId="0" fontId="0" fillId="0" borderId="36" xfId="0" applyBorder="1" applyAlignment="1" applyProtection="1">
      <alignment horizontal="center"/>
    </xf>
    <xf numFmtId="0" fontId="0" fillId="0" borderId="40" xfId="0" applyBorder="1" applyAlignment="1" applyProtection="1">
      <alignment horizontal="center" vertical="center"/>
    </xf>
    <xf numFmtId="0" fontId="0" fillId="0" borderId="40" xfId="0" applyBorder="1" applyProtection="1"/>
    <xf numFmtId="0" fontId="0" fillId="0" borderId="37" xfId="0" applyBorder="1" applyProtection="1"/>
    <xf numFmtId="0" fontId="0" fillId="0" borderId="11" xfId="0" applyBorder="1" applyProtection="1"/>
    <xf numFmtId="0" fontId="0" fillId="0" borderId="9" xfId="0" applyBorder="1" applyProtection="1"/>
    <xf numFmtId="0" fontId="0" fillId="0" borderId="10" xfId="0" applyBorder="1" applyProtection="1"/>
    <xf numFmtId="0" fontId="0" fillId="0" borderId="8" xfId="0" applyBorder="1" applyProtection="1"/>
    <xf numFmtId="0" fontId="0" fillId="0" borderId="6" xfId="0" applyBorder="1" applyProtection="1"/>
    <xf numFmtId="0" fontId="0" fillId="0" borderId="7" xfId="0" applyBorder="1" applyProtection="1"/>
    <xf numFmtId="0" fontId="5" fillId="0" borderId="7" xfId="0" applyFont="1" applyBorder="1" applyProtection="1"/>
    <xf numFmtId="0" fontId="0" fillId="0" borderId="6" xfId="0" applyFill="1" applyBorder="1" applyProtection="1"/>
    <xf numFmtId="0" fontId="0" fillId="0" borderId="9" xfId="0" applyFill="1" applyBorder="1" applyProtection="1"/>
    <xf numFmtId="0" fontId="0" fillId="0" borderId="36" xfId="0" applyBorder="1" applyProtection="1"/>
    <xf numFmtId="0" fontId="0" fillId="0" borderId="3" xfId="0" applyBorder="1" applyProtection="1"/>
    <xf numFmtId="0" fontId="3" fillId="0" borderId="4" xfId="0" applyFont="1" applyBorder="1" applyProtection="1"/>
    <xf numFmtId="0" fontId="0" fillId="0" borderId="4" xfId="0" applyBorder="1" applyProtection="1"/>
    <xf numFmtId="0" fontId="0" fillId="0" borderId="5" xfId="0" applyBorder="1" applyProtection="1"/>
    <xf numFmtId="0" fontId="0" fillId="8" borderId="7" xfId="0" applyFill="1" applyBorder="1" applyProtection="1">
      <protection locked="0"/>
    </xf>
    <xf numFmtId="0" fontId="0" fillId="8" borderId="8" xfId="3" applyFont="1" applyFill="1" applyBorder="1" applyProtection="1">
      <protection locked="0"/>
    </xf>
    <xf numFmtId="0" fontId="0" fillId="8" borderId="10" xfId="0" applyFill="1" applyBorder="1" applyProtection="1">
      <protection locked="0"/>
    </xf>
    <xf numFmtId="0" fontId="0" fillId="8" borderId="36" xfId="0" applyFill="1" applyBorder="1" applyAlignment="1" applyProtection="1">
      <alignment horizontal="center"/>
      <protection locked="0"/>
    </xf>
    <xf numFmtId="0" fontId="0" fillId="8" borderId="40" xfId="0" applyFill="1" applyBorder="1" applyAlignment="1" applyProtection="1">
      <alignment horizontal="center" vertical="center"/>
      <protection locked="0"/>
    </xf>
    <xf numFmtId="0" fontId="0" fillId="8" borderId="40" xfId="0" applyFill="1" applyBorder="1" applyAlignment="1" applyProtection="1">
      <alignment horizontal="center"/>
      <protection locked="0"/>
    </xf>
    <xf numFmtId="0" fontId="0" fillId="8" borderId="8" xfId="0" applyFill="1" applyBorder="1" applyProtection="1">
      <protection locked="0"/>
    </xf>
    <xf numFmtId="0" fontId="0" fillId="8" borderId="11" xfId="0" applyFill="1" applyBorder="1" applyProtection="1">
      <protection locked="0"/>
    </xf>
    <xf numFmtId="0" fontId="0" fillId="8" borderId="35" xfId="0" applyFill="1" applyBorder="1" applyProtection="1">
      <protection locked="0"/>
    </xf>
    <xf numFmtId="9" fontId="0" fillId="0" borderId="0" xfId="2" applyFont="1"/>
    <xf numFmtId="10" fontId="0" fillId="0" borderId="0" xfId="0" applyNumberFormat="1"/>
    <xf numFmtId="2" fontId="2" fillId="9" borderId="13" xfId="0" applyNumberFormat="1" applyFont="1" applyFill="1" applyBorder="1" applyProtection="1"/>
    <xf numFmtId="2" fontId="3" fillId="9" borderId="13" xfId="0" applyNumberFormat="1" applyFont="1" applyFill="1" applyBorder="1" applyProtection="1"/>
    <xf numFmtId="2" fontId="3" fillId="9" borderId="14" xfId="0" applyNumberFormat="1" applyFont="1" applyFill="1" applyBorder="1" applyProtection="1"/>
    <xf numFmtId="0" fontId="2" fillId="9" borderId="14" xfId="0" applyFont="1" applyFill="1" applyBorder="1" applyAlignment="1" applyProtection="1">
      <alignment vertical="center"/>
    </xf>
    <xf numFmtId="16" fontId="2" fillId="9" borderId="14" xfId="0" applyNumberFormat="1" applyFont="1" applyFill="1" applyBorder="1" applyAlignment="1" applyProtection="1">
      <alignment vertical="center"/>
    </xf>
    <xf numFmtId="0" fontId="0" fillId="8" borderId="7" xfId="0" applyFill="1" applyBorder="1" applyProtection="1"/>
    <xf numFmtId="0" fontId="0" fillId="8" borderId="10" xfId="0" applyFill="1" applyBorder="1" applyProtection="1"/>
    <xf numFmtId="0" fontId="0" fillId="0" borderId="23" xfId="0" applyBorder="1" applyAlignment="1" applyProtection="1">
      <alignment horizontal="center" vertical="center"/>
    </xf>
    <xf numFmtId="1" fontId="0" fillId="0" borderId="0" xfId="0" applyNumberFormat="1" applyBorder="1" applyAlignment="1" applyProtection="1">
      <alignment horizontal="center" vertical="center"/>
    </xf>
    <xf numFmtId="0" fontId="0" fillId="0" borderId="23" xfId="0" applyBorder="1" applyAlignment="1" applyProtection="1">
      <alignment horizontal="center" vertical="center"/>
    </xf>
    <xf numFmtId="0" fontId="0" fillId="0" borderId="38" xfId="0" applyFill="1" applyBorder="1" applyAlignment="1" applyProtection="1">
      <alignment horizontal="center"/>
    </xf>
    <xf numFmtId="0" fontId="0" fillId="0" borderId="39" xfId="0" applyFill="1" applyBorder="1" applyAlignment="1" applyProtection="1">
      <alignment horizontal="center"/>
    </xf>
    <xf numFmtId="0" fontId="4" fillId="7" borderId="24" xfId="0" applyFont="1" applyFill="1" applyBorder="1" applyAlignment="1" applyProtection="1">
      <alignment horizontal="center"/>
    </xf>
    <xf numFmtId="0" fontId="13" fillId="6" borderId="33" xfId="0" applyFont="1" applyFill="1" applyBorder="1" applyAlignment="1" applyProtection="1">
      <alignment horizontal="left" vertical="center"/>
    </xf>
    <xf numFmtId="0" fontId="13" fillId="6" borderId="24" xfId="0" applyFont="1" applyFill="1" applyBorder="1" applyAlignment="1" applyProtection="1">
      <alignment horizontal="left" vertical="center"/>
    </xf>
    <xf numFmtId="9" fontId="14" fillId="6" borderId="24" xfId="2" applyFont="1" applyFill="1" applyBorder="1" applyAlignment="1">
      <alignment horizontal="left" vertical="center"/>
    </xf>
    <xf numFmtId="9" fontId="14" fillId="6" borderId="25" xfId="2" applyFont="1" applyFill="1" applyBorder="1" applyAlignment="1">
      <alignment horizontal="left" vertical="center"/>
    </xf>
    <xf numFmtId="0" fontId="0" fillId="0" borderId="19" xfId="0" applyBorder="1" applyAlignment="1" applyProtection="1">
      <alignment horizontal="center" vertical="center"/>
    </xf>
    <xf numFmtId="0" fontId="0" fillId="0" borderId="2" xfId="0" applyBorder="1" applyAlignment="1" applyProtection="1">
      <alignment horizontal="center" vertical="center"/>
    </xf>
    <xf numFmtId="164" fontId="4" fillId="6" borderId="0" xfId="0" applyNumberFormat="1" applyFont="1" applyFill="1" applyBorder="1" applyAlignment="1" applyProtection="1">
      <alignment horizontal="left" vertical="center"/>
    </xf>
    <xf numFmtId="164" fontId="4" fillId="6" borderId="18" xfId="0" applyNumberFormat="1" applyFont="1" applyFill="1" applyBorder="1" applyAlignment="1" applyProtection="1">
      <alignment horizontal="left" vertical="center"/>
    </xf>
    <xf numFmtId="0" fontId="13" fillId="6" borderId="34" xfId="0" applyFont="1" applyFill="1" applyBorder="1" applyAlignment="1" applyProtection="1">
      <alignment horizontal="left" vertical="center"/>
    </xf>
    <xf numFmtId="0" fontId="13" fillId="6" borderId="0" xfId="0" applyFont="1" applyFill="1" applyBorder="1" applyAlignment="1" applyProtection="1">
      <alignment horizontal="left" vertical="center"/>
    </xf>
    <xf numFmtId="164" fontId="4" fillId="6" borderId="0" xfId="1" applyNumberFormat="1" applyFont="1" applyFill="1" applyBorder="1" applyAlignment="1" applyProtection="1">
      <alignment horizontal="left" vertical="center"/>
    </xf>
    <xf numFmtId="0" fontId="12" fillId="6" borderId="34" xfId="0" applyFont="1" applyFill="1" applyBorder="1" applyAlignment="1" applyProtection="1">
      <alignment horizontal="left" vertical="center"/>
    </xf>
    <xf numFmtId="0" fontId="12" fillId="6" borderId="0" xfId="0" applyFont="1" applyFill="1" applyBorder="1" applyAlignment="1" applyProtection="1">
      <alignment horizontal="left" vertical="center"/>
    </xf>
    <xf numFmtId="0" fontId="12" fillId="6" borderId="18" xfId="0" applyFont="1" applyFill="1" applyBorder="1" applyAlignment="1" applyProtection="1">
      <alignment horizontal="left" vertical="center"/>
    </xf>
    <xf numFmtId="0" fontId="8" fillId="5" borderId="21" xfId="0" applyFont="1" applyFill="1" applyBorder="1" applyAlignment="1" applyProtection="1">
      <alignment horizontal="center" vertical="center"/>
    </xf>
    <xf numFmtId="0" fontId="8" fillId="5" borderId="20" xfId="0" applyFont="1" applyFill="1" applyBorder="1" applyAlignment="1" applyProtection="1">
      <alignment horizontal="center" vertical="center"/>
    </xf>
    <xf numFmtId="0" fontId="9" fillId="3" borderId="21" xfId="0" applyFont="1" applyFill="1" applyBorder="1" applyAlignment="1" applyProtection="1">
      <alignment horizontal="center" vertical="center"/>
    </xf>
    <xf numFmtId="0" fontId="9" fillId="3" borderId="20" xfId="0" applyFont="1" applyFill="1" applyBorder="1" applyAlignment="1" applyProtection="1">
      <alignment horizontal="center" vertical="center"/>
    </xf>
    <xf numFmtId="2" fontId="8" fillId="5" borderId="22" xfId="0" applyNumberFormat="1" applyFont="1" applyFill="1" applyBorder="1" applyAlignment="1" applyProtection="1">
      <alignment horizontal="center" vertical="center"/>
    </xf>
    <xf numFmtId="2" fontId="8" fillId="5" borderId="14" xfId="0" applyNumberFormat="1" applyFont="1" applyFill="1" applyBorder="1" applyAlignment="1" applyProtection="1">
      <alignment horizontal="center" vertical="center"/>
    </xf>
    <xf numFmtId="2" fontId="8" fillId="5" borderId="15" xfId="0" applyNumberFormat="1" applyFont="1" applyFill="1" applyBorder="1" applyAlignment="1" applyProtection="1">
      <alignment horizontal="center" vertical="center"/>
    </xf>
    <xf numFmtId="2" fontId="8" fillId="5" borderId="24" xfId="0" applyNumberFormat="1" applyFont="1" applyFill="1" applyBorder="1" applyAlignment="1" applyProtection="1">
      <alignment horizontal="center" vertical="center"/>
    </xf>
    <xf numFmtId="2" fontId="8" fillId="5" borderId="25" xfId="0" applyNumberFormat="1" applyFont="1" applyFill="1" applyBorder="1" applyAlignment="1" applyProtection="1">
      <alignment horizontal="center" vertical="center"/>
    </xf>
    <xf numFmtId="0" fontId="11" fillId="6" borderId="32" xfId="0" applyFont="1" applyFill="1" applyBorder="1" applyAlignment="1" applyProtection="1">
      <alignment horizontal="center" vertical="center"/>
    </xf>
    <xf numFmtId="0" fontId="11" fillId="6" borderId="23" xfId="0" applyFont="1" applyFill="1" applyBorder="1" applyAlignment="1" applyProtection="1">
      <alignment horizontal="center" vertical="center"/>
    </xf>
    <xf numFmtId="0" fontId="0" fillId="0" borderId="30" xfId="0" applyBorder="1" applyAlignment="1" applyProtection="1">
      <alignment horizontal="center" vertical="center"/>
    </xf>
    <xf numFmtId="0" fontId="0" fillId="0" borderId="31" xfId="0" applyBorder="1" applyAlignment="1" applyProtection="1">
      <alignment horizontal="center" vertical="center"/>
    </xf>
    <xf numFmtId="0" fontId="0" fillId="0" borderId="21" xfId="0" applyBorder="1" applyAlignment="1" applyProtection="1">
      <alignment horizontal="center" vertical="center"/>
    </xf>
    <xf numFmtId="0" fontId="0" fillId="0" borderId="20" xfId="0" applyBorder="1" applyAlignment="1" applyProtection="1">
      <alignment horizontal="center" vertical="center"/>
    </xf>
    <xf numFmtId="0" fontId="0" fillId="0" borderId="23" xfId="0" applyBorder="1" applyAlignment="1" applyProtection="1">
      <alignment horizontal="center" vertical="center"/>
    </xf>
    <xf numFmtId="14" fontId="10" fillId="0" borderId="0" xfId="0" applyNumberFormat="1" applyFont="1" applyBorder="1" applyAlignment="1" applyProtection="1">
      <alignment horizontal="center"/>
    </xf>
    <xf numFmtId="14" fontId="10" fillId="0" borderId="18" xfId="0" applyNumberFormat="1" applyFont="1" applyBorder="1" applyAlignment="1" applyProtection="1">
      <alignment horizontal="center"/>
    </xf>
    <xf numFmtId="0" fontId="2" fillId="3" borderId="12" xfId="0" applyFont="1" applyFill="1" applyBorder="1" applyAlignment="1" applyProtection="1">
      <alignment horizontal="right" vertical="center"/>
    </xf>
    <xf numFmtId="0" fontId="2" fillId="3" borderId="13" xfId="0" applyFont="1" applyFill="1" applyBorder="1" applyAlignment="1" applyProtection="1">
      <alignment horizontal="right" vertical="center"/>
    </xf>
    <xf numFmtId="0" fontId="2" fillId="3" borderId="13" xfId="0" applyFont="1" applyFill="1" applyBorder="1" applyAlignment="1" applyProtection="1">
      <alignment horizontal="left" vertical="center"/>
    </xf>
    <xf numFmtId="0" fontId="2" fillId="0" borderId="14" xfId="0" applyFont="1" applyFill="1" applyBorder="1" applyAlignment="1" applyProtection="1">
      <alignment horizontal="right" vertical="center"/>
    </xf>
    <xf numFmtId="0" fontId="4" fillId="0" borderId="14" xfId="0" applyFont="1" applyBorder="1" applyAlignment="1" applyProtection="1">
      <alignment horizontal="center"/>
    </xf>
    <xf numFmtId="0" fontId="6" fillId="4" borderId="16" xfId="0" applyFont="1" applyFill="1" applyBorder="1" applyAlignment="1" applyProtection="1">
      <alignment horizontal="center" vertical="center"/>
    </xf>
    <xf numFmtId="0" fontId="6" fillId="4" borderId="17" xfId="0" applyFont="1" applyFill="1" applyBorder="1" applyAlignment="1" applyProtection="1">
      <alignment horizontal="center" vertical="center"/>
    </xf>
    <xf numFmtId="0" fontId="13" fillId="6" borderId="33" xfId="0" applyFont="1" applyFill="1" applyBorder="1" applyAlignment="1">
      <alignment horizontal="left" vertical="center"/>
    </xf>
    <xf numFmtId="0" fontId="13" fillId="6" borderId="24" xfId="0" applyFont="1" applyFill="1" applyBorder="1" applyAlignment="1">
      <alignment horizontal="left" vertical="center"/>
    </xf>
    <xf numFmtId="0" fontId="12" fillId="6" borderId="34" xfId="0" applyFont="1" applyFill="1" applyBorder="1" applyAlignment="1">
      <alignment horizontal="left" vertical="center"/>
    </xf>
    <xf numFmtId="0" fontId="12" fillId="6" borderId="0" xfId="0" applyFont="1" applyFill="1" applyBorder="1" applyAlignment="1">
      <alignment horizontal="left" vertical="center"/>
    </xf>
    <xf numFmtId="0" fontId="12" fillId="6" borderId="18" xfId="0" applyFont="1" applyFill="1" applyBorder="1" applyAlignment="1">
      <alignment horizontal="left" vertical="center"/>
    </xf>
    <xf numFmtId="0" fontId="13" fillId="6" borderId="34" xfId="0" applyFont="1" applyFill="1" applyBorder="1" applyAlignment="1">
      <alignment horizontal="left" vertical="center"/>
    </xf>
    <xf numFmtId="0" fontId="13" fillId="6" borderId="0" xfId="0" applyFont="1" applyFill="1" applyBorder="1" applyAlignment="1">
      <alignment horizontal="left" vertical="center"/>
    </xf>
    <xf numFmtId="164" fontId="4" fillId="6" borderId="0" xfId="0" applyNumberFormat="1" applyFont="1" applyFill="1" applyBorder="1" applyAlignment="1">
      <alignment horizontal="left" vertical="center"/>
    </xf>
    <xf numFmtId="164" fontId="4" fillId="6" borderId="0" xfId="1" applyNumberFormat="1" applyFont="1" applyFill="1" applyBorder="1" applyAlignment="1">
      <alignment horizontal="left" vertical="center"/>
    </xf>
    <xf numFmtId="164" fontId="4" fillId="6" borderId="18" xfId="0" applyNumberFormat="1" applyFont="1" applyFill="1" applyBorder="1" applyAlignment="1">
      <alignment horizontal="left" vertical="center"/>
    </xf>
    <xf numFmtId="2" fontId="8" fillId="5" borderId="22" xfId="0" applyNumberFormat="1" applyFont="1" applyFill="1" applyBorder="1" applyAlignment="1">
      <alignment horizontal="center" vertical="center"/>
    </xf>
    <xf numFmtId="2" fontId="8" fillId="5" borderId="14" xfId="0" applyNumberFormat="1" applyFont="1" applyFill="1" applyBorder="1" applyAlignment="1">
      <alignment horizontal="center" vertical="center"/>
    </xf>
    <xf numFmtId="2" fontId="8" fillId="5" borderId="15" xfId="0" applyNumberFormat="1" applyFont="1" applyFill="1" applyBorder="1" applyAlignment="1">
      <alignment horizontal="center" vertical="center"/>
    </xf>
    <xf numFmtId="2" fontId="8" fillId="5" borderId="24" xfId="0" applyNumberFormat="1" applyFont="1" applyFill="1" applyBorder="1" applyAlignment="1">
      <alignment horizontal="center" vertical="center"/>
    </xf>
    <xf numFmtId="2" fontId="8" fillId="5" borderId="25" xfId="0" applyNumberFormat="1" applyFont="1" applyFill="1" applyBorder="1" applyAlignment="1">
      <alignment horizontal="center" vertical="center"/>
    </xf>
    <xf numFmtId="14" fontId="15" fillId="0" borderId="0" xfId="0" applyNumberFormat="1" applyFont="1" applyBorder="1" applyAlignment="1">
      <alignment horizontal="center"/>
    </xf>
    <xf numFmtId="14" fontId="15" fillId="0" borderId="18" xfId="0" applyNumberFormat="1" applyFont="1" applyBorder="1" applyAlignment="1">
      <alignment horizontal="center"/>
    </xf>
    <xf numFmtId="0" fontId="2" fillId="0" borderId="14" xfId="0" applyFont="1" applyFill="1" applyBorder="1" applyAlignment="1">
      <alignment horizontal="right" vertical="center"/>
    </xf>
    <xf numFmtId="0" fontId="4" fillId="0" borderId="14" xfId="0" applyFont="1" applyBorder="1" applyAlignment="1">
      <alignment horizontal="center"/>
    </xf>
    <xf numFmtId="0" fontId="0" fillId="0" borderId="7" xfId="0" applyFill="1" applyBorder="1" applyProtection="1"/>
    <xf numFmtId="0" fontId="0" fillId="0" borderId="10" xfId="0" applyFill="1" applyBorder="1" applyProtection="1"/>
    <xf numFmtId="0" fontId="0" fillId="0" borderId="8" xfId="0" applyFill="1" applyBorder="1" applyProtection="1">
      <protection locked="0"/>
    </xf>
    <xf numFmtId="0" fontId="0" fillId="0" borderId="8" xfId="0" applyFill="1" applyBorder="1" applyAlignment="1" applyProtection="1"/>
    <xf numFmtId="0" fontId="5" fillId="0" borderId="7" xfId="0" applyFont="1" applyFill="1" applyBorder="1" applyAlignment="1" applyProtection="1"/>
  </cellXfs>
  <cellStyles count="4">
    <cellStyle name="Bemærk!" xfId="3" builtinId="10"/>
    <cellStyle name="Komma" xfId="1" builtinId="3"/>
    <cellStyle name="Normal" xfId="0" builtinId="0"/>
    <cellStyle name="Procent" xfId="2" builtinId="5"/>
  </cellStyles>
  <dxfs count="2843">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border>
        <left style="thin">
          <color auto="1"/>
        </left>
        <right style="thin">
          <color auto="1"/>
        </right>
        <top style="thin">
          <color auto="1"/>
        </top>
        <vertical/>
        <horizontal/>
      </border>
    </dxf>
    <dxf>
      <font>
        <color theme="0"/>
      </font>
    </dxf>
    <dxf>
      <border>
        <left style="thin">
          <color auto="1"/>
        </left>
        <right style="thin">
          <color auto="1"/>
        </right>
        <bottom style="thin">
          <color auto="1"/>
        </bottom>
        <vertical/>
        <horizontal/>
      </border>
    </dxf>
    <dxf>
      <font>
        <color theme="0"/>
      </font>
    </dxf>
    <dxf>
      <fill>
        <patternFill>
          <bgColor theme="0" tint="-0.14996795556505021"/>
        </patternFill>
      </fill>
    </dxf>
    <dxf>
      <fill>
        <patternFill>
          <bgColor theme="0"/>
        </patternFill>
      </fill>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border>
        <left style="thin">
          <color auto="1"/>
        </left>
        <right style="thin">
          <color auto="1"/>
        </right>
        <bottom style="thin">
          <color auto="1"/>
        </bottom>
        <vertical/>
        <horizontal/>
      </border>
    </dxf>
    <dxf>
      <font>
        <color theme="0"/>
      </font>
    </dxf>
    <dxf>
      <fill>
        <patternFill>
          <bgColor theme="0" tint="-0.14996795556505021"/>
        </patternFill>
      </fill>
    </dxf>
    <dxf>
      <fill>
        <patternFill>
          <bgColor theme="0"/>
        </patternFill>
      </fill>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152400</xdr:colOff>
      <xdr:row>8</xdr:row>
      <xdr:rowOff>9525</xdr:rowOff>
    </xdr:from>
    <xdr:to>
      <xdr:col>4</xdr:col>
      <xdr:colOff>428625</xdr:colOff>
      <xdr:row>11</xdr:row>
      <xdr:rowOff>180975</xdr:rowOff>
    </xdr:to>
    <xdr:sp macro="" textlink="">
      <xdr:nvSpPr>
        <xdr:cNvPr id="2" name="Højre klammeparentes 1">
          <a:extLst>
            <a:ext uri="{FF2B5EF4-FFF2-40B4-BE49-F238E27FC236}">
              <a16:creationId xmlns:a16="http://schemas.microsoft.com/office/drawing/2014/main" id="{38CCD223-C46A-497B-908D-2A1FD0E3A630}"/>
            </a:ext>
          </a:extLst>
        </xdr:cNvPr>
        <xdr:cNvSpPr/>
      </xdr:nvSpPr>
      <xdr:spPr>
        <a:xfrm>
          <a:off x="6905625" y="2371725"/>
          <a:ext cx="276225" cy="7429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da-DK" sz="1100"/>
        </a:p>
      </xdr:txBody>
    </xdr:sp>
    <xdr:clientData/>
  </xdr:twoCellAnchor>
  <xdr:twoCellAnchor>
    <xdr:from>
      <xdr:col>4</xdr:col>
      <xdr:colOff>723900</xdr:colOff>
      <xdr:row>5</xdr:row>
      <xdr:rowOff>19049</xdr:rowOff>
    </xdr:from>
    <xdr:to>
      <xdr:col>8</xdr:col>
      <xdr:colOff>819150</xdr:colOff>
      <xdr:row>15</xdr:row>
      <xdr:rowOff>104775</xdr:rowOff>
    </xdr:to>
    <xdr:sp macro="" textlink="">
      <xdr:nvSpPr>
        <xdr:cNvPr id="3" name="Tekstfelt 2">
          <a:extLst>
            <a:ext uri="{FF2B5EF4-FFF2-40B4-BE49-F238E27FC236}">
              <a16:creationId xmlns:a16="http://schemas.microsoft.com/office/drawing/2014/main" id="{0FE50B6C-804A-449D-9D0A-95A6D263DDF9}"/>
            </a:ext>
          </a:extLst>
        </xdr:cNvPr>
        <xdr:cNvSpPr txBox="1"/>
      </xdr:nvSpPr>
      <xdr:spPr>
        <a:xfrm>
          <a:off x="7477125" y="1809749"/>
          <a:ext cx="3714750" cy="1990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Skriv </a:t>
          </a:r>
          <a:r>
            <a:rPr lang="da-DK" sz="1100" b="1"/>
            <a:t>realiserede</a:t>
          </a:r>
          <a:r>
            <a:rPr lang="da-DK" sz="1100"/>
            <a:t> løft</a:t>
          </a:r>
          <a:r>
            <a:rPr lang="da-DK" sz="1100" baseline="0"/>
            <a:t> frem for estimater. Hvis du er meget i tvivl om dine topløft, så brug 1RM estimatoren nedenfor. Træk eventuelt nogle kilo fra. Hellere vægten er for let end for hård!</a:t>
          </a:r>
        </a:p>
        <a:p>
          <a:endParaRPr lang="da-DK" sz="1100" baseline="0"/>
        </a:p>
        <a:p>
          <a:r>
            <a:rPr lang="da-DK" sz="1100" baseline="0"/>
            <a:t>Oplever du at du har svært ved at gennemføre løft, så træk 5 procent fra dine 1rm. Du burde kunne gennemføre alle reps! Ovendt bør du ikke nødvendigvis hæve dine 1rm, hvis vægten er let. Føles vægten urealistisk nem, dvs. slet ikke udfordrende bør du dog øge dine 1rm med nogle få procenter.</a:t>
          </a:r>
        </a:p>
      </xdr:txBody>
    </xdr:sp>
    <xdr:clientData/>
  </xdr:twoCellAnchor>
  <xdr:twoCellAnchor>
    <xdr:from>
      <xdr:col>1</xdr:col>
      <xdr:colOff>47625</xdr:colOff>
      <xdr:row>0</xdr:row>
      <xdr:rowOff>38100</xdr:rowOff>
    </xdr:from>
    <xdr:to>
      <xdr:col>4</xdr:col>
      <xdr:colOff>714375</xdr:colOff>
      <xdr:row>1</xdr:row>
      <xdr:rowOff>85725</xdr:rowOff>
    </xdr:to>
    <xdr:sp macro="" textlink="">
      <xdr:nvSpPr>
        <xdr:cNvPr id="6" name="Tekstfelt 5">
          <a:extLst>
            <a:ext uri="{FF2B5EF4-FFF2-40B4-BE49-F238E27FC236}">
              <a16:creationId xmlns:a16="http://schemas.microsoft.com/office/drawing/2014/main" id="{7CCC6766-5E81-437C-9994-27DDA2965E95}"/>
            </a:ext>
          </a:extLst>
        </xdr:cNvPr>
        <xdr:cNvSpPr txBox="1"/>
      </xdr:nvSpPr>
      <xdr:spPr>
        <a:xfrm>
          <a:off x="657225" y="38100"/>
          <a:ext cx="6810375" cy="106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400" b="1"/>
            <a:t>Velkommen til RAK's</a:t>
          </a:r>
          <a:r>
            <a:rPr lang="da-DK" sz="1400" b="1" baseline="0"/>
            <a:t> officielle styrkeløfter program udarbejdet af Joakim Bilyk.</a:t>
          </a:r>
        </a:p>
        <a:p>
          <a:r>
            <a:rPr lang="da-DK" sz="1100" i="1" baseline="0"/>
            <a:t>Programmet må benyttes til privat brug. Det er ikke tilladt at distribuere, kopiere eller sælge programmet.</a:t>
          </a:r>
        </a:p>
        <a:p>
          <a:r>
            <a:rPr lang="da-DK" sz="1100" i="1" baseline="0"/>
            <a:t>Har du spørgsmål eller kommentarer til programmet er de meget velkommene på mail: Joakim.bilyk@outlook.com.</a:t>
          </a:r>
        </a:p>
        <a:p>
          <a:endParaRPr lang="da-DK" sz="1100" baseline="0"/>
        </a:p>
        <a:p>
          <a:r>
            <a:rPr lang="da-DK" sz="1400" b="1" baseline="0"/>
            <a:t>God fornøjelse!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104775</xdr:colOff>
      <xdr:row>2</xdr:row>
      <xdr:rowOff>19050</xdr:rowOff>
    </xdr:from>
    <xdr:to>
      <xdr:col>8</xdr:col>
      <xdr:colOff>381000</xdr:colOff>
      <xdr:row>6</xdr:row>
      <xdr:rowOff>190500</xdr:rowOff>
    </xdr:to>
    <xdr:sp macro="" textlink="">
      <xdr:nvSpPr>
        <xdr:cNvPr id="2" name="Højre klammeparentes 1">
          <a:extLst>
            <a:ext uri="{FF2B5EF4-FFF2-40B4-BE49-F238E27FC236}">
              <a16:creationId xmlns:a16="http://schemas.microsoft.com/office/drawing/2014/main" id="{5E049998-02C2-47A7-9C60-38A365704E50}"/>
            </a:ext>
          </a:extLst>
        </xdr:cNvPr>
        <xdr:cNvSpPr/>
      </xdr:nvSpPr>
      <xdr:spPr>
        <a:xfrm>
          <a:off x="10477500" y="1238250"/>
          <a:ext cx="276225" cy="9334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da-DK" sz="1100"/>
        </a:p>
      </xdr:txBody>
    </xdr:sp>
    <xdr:clientData/>
  </xdr:twoCellAnchor>
  <xdr:twoCellAnchor>
    <xdr:from>
      <xdr:col>8</xdr:col>
      <xdr:colOff>571500</xdr:colOff>
      <xdr:row>1</xdr:row>
      <xdr:rowOff>171449</xdr:rowOff>
    </xdr:from>
    <xdr:to>
      <xdr:col>13</xdr:col>
      <xdr:colOff>371475</xdr:colOff>
      <xdr:row>12</xdr:row>
      <xdr:rowOff>47625</xdr:rowOff>
    </xdr:to>
    <xdr:sp macro="" textlink="">
      <xdr:nvSpPr>
        <xdr:cNvPr id="3" name="Tekstfelt 2">
          <a:extLst>
            <a:ext uri="{FF2B5EF4-FFF2-40B4-BE49-F238E27FC236}">
              <a16:creationId xmlns:a16="http://schemas.microsoft.com/office/drawing/2014/main" id="{1D2CD551-5FF8-48A8-91E1-2F18CA84623F}"/>
            </a:ext>
          </a:extLst>
        </xdr:cNvPr>
        <xdr:cNvSpPr txBox="1"/>
      </xdr:nvSpPr>
      <xdr:spPr>
        <a:xfrm>
          <a:off x="10944225" y="1190624"/>
          <a:ext cx="3714750" cy="2009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Skriv </a:t>
          </a:r>
          <a:r>
            <a:rPr lang="da-DK" sz="1100" b="1"/>
            <a:t>realiserede</a:t>
          </a:r>
          <a:r>
            <a:rPr lang="da-DK" sz="1100"/>
            <a:t> løft</a:t>
          </a:r>
          <a:r>
            <a:rPr lang="da-DK" sz="1100" baseline="0"/>
            <a:t> frem for estimater. Hvis du er meget i tvivl om dine topløft, så brug 1RM estimatoren nedenfor. Træk eventuelt nogle kilo fra. Hellere vægten er for let end for hård!</a:t>
          </a:r>
        </a:p>
        <a:p>
          <a:endParaRPr lang="da-DK" sz="1100" baseline="0"/>
        </a:p>
        <a:p>
          <a:r>
            <a:rPr lang="da-DK" sz="1100" baseline="0"/>
            <a:t>Oplever du at du har svært ved at gennemføre løft, så træk 5 procent fra dine 1rm. Du burde kunne gennemføre alle reps! Ovendt bør du ikke nødvendigvis hæve dine 1rm, hvis vægten er let. Føles vægten urealistisk nem, dvs. slet ikke udfordrende bør du dog øge dine 1rm med nogle få procenter.</a:t>
          </a:r>
        </a:p>
      </xdr:txBody>
    </xdr:sp>
    <xdr:clientData/>
  </xdr:twoCellAnchor>
  <xdr:twoCellAnchor>
    <xdr:from>
      <xdr:col>5</xdr:col>
      <xdr:colOff>114300</xdr:colOff>
      <xdr:row>2</xdr:row>
      <xdr:rowOff>9524</xdr:rowOff>
    </xdr:from>
    <xdr:to>
      <xdr:col>5</xdr:col>
      <xdr:colOff>390525</xdr:colOff>
      <xdr:row>28</xdr:row>
      <xdr:rowOff>28574</xdr:rowOff>
    </xdr:to>
    <xdr:sp macro="" textlink="">
      <xdr:nvSpPr>
        <xdr:cNvPr id="4" name="Højre klammeparentes 3">
          <a:extLst>
            <a:ext uri="{FF2B5EF4-FFF2-40B4-BE49-F238E27FC236}">
              <a16:creationId xmlns:a16="http://schemas.microsoft.com/office/drawing/2014/main" id="{495DC917-49B6-41FD-9E07-A734B91D23DB}"/>
            </a:ext>
          </a:extLst>
        </xdr:cNvPr>
        <xdr:cNvSpPr/>
      </xdr:nvSpPr>
      <xdr:spPr>
        <a:xfrm>
          <a:off x="7600950" y="1228724"/>
          <a:ext cx="276225" cy="50196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da-DK" sz="1100"/>
        </a:p>
      </xdr:txBody>
    </xdr:sp>
    <xdr:clientData/>
  </xdr:twoCellAnchor>
  <xdr:twoCellAnchor>
    <xdr:from>
      <xdr:col>6</xdr:col>
      <xdr:colOff>28574</xdr:colOff>
      <xdr:row>14</xdr:row>
      <xdr:rowOff>104773</xdr:rowOff>
    </xdr:from>
    <xdr:to>
      <xdr:col>12</xdr:col>
      <xdr:colOff>266700</xdr:colOff>
      <xdr:row>36</xdr:row>
      <xdr:rowOff>104775</xdr:rowOff>
    </xdr:to>
    <xdr:sp macro="" textlink="">
      <xdr:nvSpPr>
        <xdr:cNvPr id="5" name="Tekstfelt 4">
          <a:extLst>
            <a:ext uri="{FF2B5EF4-FFF2-40B4-BE49-F238E27FC236}">
              <a16:creationId xmlns:a16="http://schemas.microsoft.com/office/drawing/2014/main" id="{C9BF630B-C66B-4151-98D5-69BB672E8862}"/>
            </a:ext>
          </a:extLst>
        </xdr:cNvPr>
        <xdr:cNvSpPr txBox="1"/>
      </xdr:nvSpPr>
      <xdr:spPr>
        <a:xfrm>
          <a:off x="8124824" y="3648073"/>
          <a:ext cx="5819776" cy="42291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t>Angiv</a:t>
          </a:r>
          <a:r>
            <a:rPr lang="da-DK" sz="1100" b="1" baseline="0"/>
            <a:t> dine foretrukne øvelser til hvert af formålene.</a:t>
          </a:r>
        </a:p>
        <a:p>
          <a:endParaRPr lang="da-DK" sz="1100" baseline="0"/>
        </a:p>
        <a:p>
          <a:r>
            <a:rPr lang="da-DK" sz="1100" baseline="0"/>
            <a:t>Ideélt bør du skrifte nogle af øvelserne ud mellem uge 5 og 6. Det vil sige ændre nogle af de mindre specifikke øvelser som støtte og variationer til hovedløftene samt sideøvelser.</a:t>
          </a:r>
        </a:p>
        <a:p>
          <a:endParaRPr lang="da-DK" sz="1100" baseline="0"/>
        </a:p>
        <a:p>
          <a:r>
            <a:rPr lang="da-DK" sz="1100" b="1" baseline="0"/>
            <a:t>Overvejelser du bør gøre til hovedløftene:</a:t>
          </a:r>
        </a:p>
        <a:p>
          <a:r>
            <a:rPr lang="da-DK" sz="1100" baseline="0"/>
            <a:t>- </a:t>
          </a:r>
          <a:r>
            <a:rPr lang="da-DK" sz="1100" b="1" i="1" baseline="0"/>
            <a:t>Konkurrence</a:t>
          </a:r>
          <a:r>
            <a:rPr lang="da-DK" sz="1100" baseline="0"/>
            <a:t>: </a:t>
          </a:r>
          <a:r>
            <a:rPr lang="da-DK" sz="1100" i="0" baseline="0"/>
            <a:t>Dette er dit primære løft. Dette er også den form du skal lave i øvelser, hvor en variation er skrevet ud specificering af stance, stangens placering og grebsbredde</a:t>
          </a:r>
          <a:r>
            <a:rPr lang="da-DK" sz="1100" i="1" baseline="0"/>
            <a:t>. F.eks. Pin squats er lowbar pin squats, hvis dit konkurrence squat er lowbar squat.</a:t>
          </a:r>
        </a:p>
        <a:p>
          <a:r>
            <a:rPr lang="da-DK" sz="1100" baseline="0"/>
            <a:t>- </a:t>
          </a:r>
          <a:r>
            <a:rPr lang="da-DK" sz="1100" b="1" i="1" baseline="0"/>
            <a:t>Sekundær</a:t>
          </a:r>
          <a:r>
            <a:rPr lang="da-DK" sz="1100" baseline="0"/>
            <a:t>:</a:t>
          </a:r>
          <a:r>
            <a:rPr lang="da-DK" sz="1100" i="1" baseline="0"/>
            <a:t> </a:t>
          </a:r>
          <a:r>
            <a:rPr lang="da-DK" sz="1100" i="0" baseline="0"/>
            <a:t>Dette er dit sekundære løft. Dette er det løft der minder mest om dit konkurrence løft. Dette er også den variation der vil blive bahandlet med samme intention som konkurrence løftet. </a:t>
          </a:r>
          <a:r>
            <a:rPr lang="da-DK" sz="1100" i="1" baseline="0"/>
            <a:t>Eksempel: Hvis du har lowbar squat som konkurrence løft, er highbar ideélt.</a:t>
          </a:r>
          <a:endParaRPr lang="da-DK" sz="1100" baseline="0"/>
        </a:p>
        <a:p>
          <a:r>
            <a:rPr lang="da-DK" sz="1100" baseline="0"/>
            <a:t>- </a:t>
          </a:r>
          <a:r>
            <a:rPr lang="da-DK" sz="1100" b="1" i="1" baseline="0"/>
            <a:t>Støtte</a:t>
          </a:r>
          <a:r>
            <a:rPr lang="da-DK" sz="1100" baseline="0"/>
            <a:t>: </a:t>
          </a:r>
          <a:r>
            <a:rPr lang="da-DK" sz="1100" i="0" baseline="0"/>
            <a:t>Støtte refferer til en øvelser der skal komplementerer dine muskulære imbalancer. Vælg en øvelser der rammer din svagelse muskelgruppe i hovedløftet</a:t>
          </a:r>
          <a:r>
            <a:rPr lang="da-DK" sz="1100" i="1" baseline="0"/>
            <a:t>. Eksempel. Har du svage triceps er smal bænkpres et godt valg.</a:t>
          </a:r>
          <a:endParaRPr lang="da-DK" sz="1100" baseline="0"/>
        </a:p>
        <a:p>
          <a:r>
            <a:rPr lang="da-DK" sz="1100" baseline="0"/>
            <a:t>- </a:t>
          </a:r>
          <a:r>
            <a:rPr lang="da-DK" sz="1100" b="1" i="1" baseline="0"/>
            <a:t>Variation</a:t>
          </a:r>
          <a:r>
            <a:rPr lang="da-DK" sz="1100" i="1" baseline="0"/>
            <a:t>: </a:t>
          </a:r>
          <a:r>
            <a:rPr lang="da-DK" sz="1100" i="0" baseline="0"/>
            <a:t>Variation skal betragtes som en øvelser der retter nogle bevægelsesmønstre eller svage range of motion. Vælg en variation af dit konkurrenceløft, der tvinger dig til at holde den position du normalt vil tabe. </a:t>
          </a:r>
          <a:r>
            <a:rPr lang="da-DK" sz="1100" i="1" baseline="0"/>
            <a:t>Eksempel: Taber du brystet eller skyder hofterne for hurtigt op i dødløft, så vælg dødløft m. stop under knæ. Misser du altid dine løft i bunden af dødløften, vælg deficit dødløft.</a:t>
          </a:r>
          <a:endParaRPr lang="da-DK" sz="1100" baseline="0"/>
        </a:p>
        <a:p>
          <a:r>
            <a:rPr lang="da-DK" sz="1100" baseline="0"/>
            <a:t>- </a:t>
          </a:r>
          <a:r>
            <a:rPr lang="da-DK" sz="1100" b="1" i="1" baseline="0"/>
            <a:t>Overload</a:t>
          </a:r>
          <a:r>
            <a:rPr lang="da-DK" sz="1100" baseline="0"/>
            <a:t>: Kun bænkpres. Vælg pin press eller bænk til klods. Disse sæt vil være tungere end konkurrence løftene.</a:t>
          </a:r>
        </a:p>
        <a:p>
          <a:endParaRPr lang="da-DK" sz="1100" baseline="0"/>
        </a:p>
        <a:p>
          <a:pPr algn="l"/>
          <a:r>
            <a:rPr lang="da-DK" sz="1100" b="1" baseline="0"/>
            <a:t>Øverlser</a:t>
          </a:r>
          <a:r>
            <a:rPr lang="da-DK" sz="1100" baseline="0"/>
            <a:t>: </a:t>
          </a:r>
          <a:r>
            <a:rPr lang="da-DK" sz="1100" i="1" baseline="0"/>
            <a:t>Du kan tilføje øvelser der ikke er listet i dropdownmenuer i fanen definitioner.</a:t>
          </a:r>
        </a:p>
      </xdr:txBody>
    </xdr:sp>
    <xdr:clientData/>
  </xdr:twoCellAnchor>
  <xdr:twoCellAnchor>
    <xdr:from>
      <xdr:col>1</xdr:col>
      <xdr:colOff>47625</xdr:colOff>
      <xdr:row>0</xdr:row>
      <xdr:rowOff>38100</xdr:rowOff>
    </xdr:from>
    <xdr:to>
      <xdr:col>4</xdr:col>
      <xdr:colOff>714375</xdr:colOff>
      <xdr:row>1</xdr:row>
      <xdr:rowOff>85725</xdr:rowOff>
    </xdr:to>
    <xdr:sp macro="" textlink="">
      <xdr:nvSpPr>
        <xdr:cNvPr id="6" name="Tekstfelt 5">
          <a:extLst>
            <a:ext uri="{FF2B5EF4-FFF2-40B4-BE49-F238E27FC236}">
              <a16:creationId xmlns:a16="http://schemas.microsoft.com/office/drawing/2014/main" id="{3CB7BF73-D1C1-423E-A05A-470CEA0CC5C4}"/>
            </a:ext>
          </a:extLst>
        </xdr:cNvPr>
        <xdr:cNvSpPr txBox="1"/>
      </xdr:nvSpPr>
      <xdr:spPr>
        <a:xfrm>
          <a:off x="657225" y="38100"/>
          <a:ext cx="6810375" cy="106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400" b="1"/>
            <a:t>Velkommen til RAK's</a:t>
          </a:r>
          <a:r>
            <a:rPr lang="da-DK" sz="1400" b="1" baseline="0"/>
            <a:t> officielle styrkeløfter program udarbejdet af Joakim Bilyk.</a:t>
          </a:r>
        </a:p>
        <a:p>
          <a:r>
            <a:rPr lang="da-DK" sz="1100" i="1" baseline="0"/>
            <a:t>Programmet må benyttes til privat brug. Det er ikke tilladt at distribuere, kopiere eller sælge programmet.</a:t>
          </a:r>
        </a:p>
        <a:p>
          <a:r>
            <a:rPr lang="da-DK" sz="1100" i="1" baseline="0"/>
            <a:t>Har du spørgsmål eller kommentarer til programmet er de meget velkommene på mail: Joakim.bilyk@outlook.com.</a:t>
          </a:r>
        </a:p>
        <a:p>
          <a:endParaRPr lang="da-DK" sz="1100" baseline="0"/>
        </a:p>
        <a:p>
          <a:r>
            <a:rPr lang="da-DK" sz="1400" b="1" baseline="0"/>
            <a:t>God fornøjelse!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015C13-B1CD-4413-82E1-4A47081BDC29}" name="Tabel112" displayName="Tabel112" ref="A2:M15" totalsRowShown="0" dataDxfId="2842" dataCellStyle="Procent">
  <autoFilter ref="A2:M15" xr:uid="{FCB22679-C26E-41CE-8897-71F7692B5627}"/>
  <tableColumns count="13">
    <tableColumn id="1" xr3:uid="{DFDA8FFC-788C-4CFA-8069-013D7DFFD92F}" name="Kolonne1"/>
    <tableColumn id="2" xr3:uid="{3E51D245-E393-4EC1-934C-383DB1AA34ED}" name="1" dataDxfId="2841" dataCellStyle="Procent">
      <calculatedColumnFormula>B$17*B20</calculatedColumnFormula>
    </tableColumn>
    <tableColumn id="3" xr3:uid="{893F9A71-6A9F-49C5-ABE3-61DAE0929EB9}" name="2" dataDxfId="2840" dataCellStyle="Procent">
      <calculatedColumnFormula>C$17*C20</calculatedColumnFormula>
    </tableColumn>
    <tableColumn id="4" xr3:uid="{7ADD80C8-5346-4153-8A8C-A045FEC57810}" name="3" dataDxfId="2839" dataCellStyle="Procent">
      <calculatedColumnFormula>D$17*D20</calculatedColumnFormula>
    </tableColumn>
    <tableColumn id="5" xr3:uid="{468B690B-5E97-4500-8AE9-2F1BC53CA5B8}" name="4" dataDxfId="2838" dataCellStyle="Procent">
      <calculatedColumnFormula>E$17*E20</calculatedColumnFormula>
    </tableColumn>
    <tableColumn id="6" xr3:uid="{E9CC58AB-7E71-427D-BA43-B3E8D773104D}" name="5" dataDxfId="2837" dataCellStyle="Procent">
      <calculatedColumnFormula>F$17*F20</calculatedColumnFormula>
    </tableColumn>
    <tableColumn id="7" xr3:uid="{E0EEB798-AE9B-4551-B242-3E41CEB30B38}" name="6" dataDxfId="2836" dataCellStyle="Procent">
      <calculatedColumnFormula>G$17*G20</calculatedColumnFormula>
    </tableColumn>
    <tableColumn id="8" xr3:uid="{AD600F2E-8FD8-4FEE-AFFA-A1AADC93025E}" name="7" dataDxfId="2835" dataCellStyle="Procent">
      <calculatedColumnFormula>H$17*H20</calculatedColumnFormula>
    </tableColumn>
    <tableColumn id="9" xr3:uid="{4E981F55-3370-41CD-8F37-F5E6E94CA032}" name="8" dataDxfId="2834" dataCellStyle="Procent">
      <calculatedColumnFormula>I$17*I20</calculatedColumnFormula>
    </tableColumn>
    <tableColumn id="10" xr3:uid="{40360572-9CB1-48ED-AE6C-353CAA9405E1}" name="9" dataDxfId="2833" dataCellStyle="Procent">
      <calculatedColumnFormula>J$17*J20</calculatedColumnFormula>
    </tableColumn>
    <tableColumn id="11" xr3:uid="{AE16314C-D4EF-4541-9EE2-76AA2427FBB4}" name="10" dataDxfId="2832" dataCellStyle="Procent">
      <calculatedColumnFormula>K$17*K20</calculatedColumnFormula>
    </tableColumn>
    <tableColumn id="12" xr3:uid="{A5E0E788-5651-4E1F-B935-AB293A3CC153}" name="11" dataDxfId="2831" dataCellStyle="Procent">
      <calculatedColumnFormula>L$17*L20</calculatedColumnFormula>
    </tableColumn>
    <tableColumn id="13" xr3:uid="{95E0E6C7-5D37-42A2-9270-2092EDF632F2}" name="12" dataDxfId="2830" dataCellStyle="Procent">
      <calculatedColumnFormula>M$17*M20</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2112CEE-F1EA-4526-A36A-873ED54508E5}" name="Tabel11245" displayName="Tabel11245" ref="A19:M32" totalsRowShown="0" dataDxfId="2829" dataCellStyle="Procent">
  <autoFilter ref="A19:M32" xr:uid="{C6D92E3C-5FD3-47BE-9504-5DCD0BEBBD3A}"/>
  <tableColumns count="13">
    <tableColumn id="1" xr3:uid="{A1CF790C-B1B3-4392-9E3B-FFC28B5785BD}" name="Kolonne1"/>
    <tableColumn id="2" xr3:uid="{3DA5AA63-4884-4C4F-AC0E-1D6D553D4BE9}" name="1" dataDxfId="2828" dataCellStyle="Procent"/>
    <tableColumn id="3" xr3:uid="{417EBC97-B09B-44D2-B7D1-66260DAD4D8C}" name="2" dataDxfId="2827" dataCellStyle="Procent"/>
    <tableColumn id="4" xr3:uid="{96D95FC4-E974-41F9-BDA2-D55E886EA7AA}" name="3" dataDxfId="2826" dataCellStyle="Procent"/>
    <tableColumn id="5" xr3:uid="{C9102CB2-DA75-4699-BF84-6BE535E44728}" name="4" dataDxfId="2825" dataCellStyle="Procent"/>
    <tableColumn id="6" xr3:uid="{BA70652C-6B9F-4F5A-B5B1-3BBB5122B43B}" name="5" dataDxfId="2824" dataCellStyle="Procent"/>
    <tableColumn id="7" xr3:uid="{0A34F5DC-3A8B-4D69-BE0B-B63C04054702}" name="6" dataDxfId="2823" dataCellStyle="Procent"/>
    <tableColumn id="8" xr3:uid="{07DA60D9-26D7-4E2E-8C62-305E56EA8A63}" name="7" dataDxfId="2822" dataCellStyle="Procent"/>
    <tableColumn id="9" xr3:uid="{1FCA48CD-58ED-46A4-AE37-3D9140D767F4}" name="8" dataDxfId="2821" dataCellStyle="Procent"/>
    <tableColumn id="10" xr3:uid="{28E17465-40B5-4E3B-BB32-4379FDF6A0F2}" name="9" dataDxfId="2820" dataCellStyle="Procent"/>
    <tableColumn id="11" xr3:uid="{7EA4117E-B0B1-459A-924C-77FC2E47F78F}" name="10" dataDxfId="2819" dataCellStyle="Procent"/>
    <tableColumn id="12" xr3:uid="{DD96646E-C4B5-4984-9B07-A8B61C257D37}" name="11" dataDxfId="2818" dataCellStyle="Procent"/>
    <tableColumn id="13" xr3:uid="{40018A07-53F8-4CA1-B343-F4C1C12FD9F1}" name="12" dataDxfId="2817" dataCellStyle="Procent"/>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1F5F0E0-2837-4E30-B7F0-26B9940F8DE2}" name="Tabel9" displayName="Tabel9" ref="B2:F6" totalsRowShown="0" headerRowDxfId="2816" dataDxfId="2815">
  <autoFilter ref="B2:F6" xr:uid="{F0B064BA-9B12-46DC-81E2-2076D91ABEB1}"/>
  <tableColumns count="5">
    <tableColumn id="1" xr3:uid="{109B9740-4A68-4EDE-9517-EE6BA67D501F}" name="Tilvalg" dataDxfId="2814"/>
    <tableColumn id="2" xr3:uid="{5DAD9014-246E-41A9-BA9D-B57F2CC48135}" name="Konkurrence squat" dataDxfId="2813"/>
    <tableColumn id="3" xr3:uid="{A4851000-6EEB-4309-AD58-4E2CA6C03494}" name="Sekundær squat" dataDxfId="2812"/>
    <tableColumn id="4" xr3:uid="{5B650106-AA0D-46CD-AC01-4FA210E83F1D}" name="Støtte squat (svag muskelgruppe)" dataDxfId="2811"/>
    <tableColumn id="5" xr3:uid="{327AF985-6DF4-48B0-B67D-5EA19A974188}" name="Variation squat (svag ROM)" dataDxfId="2810"/>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7BA0587-20BA-4161-A0A6-59A556889CB8}" name="Tabel10" displayName="Tabel10" ref="B12:F16" totalsRowShown="0" headerRowDxfId="2809" dataDxfId="2808">
  <autoFilter ref="B12:F16" xr:uid="{1C6533F3-4CB8-4EF9-B098-DC6F11FBD6E3}"/>
  <tableColumns count="5">
    <tableColumn id="1" xr3:uid="{E5DCCF6E-6F70-44E1-A186-F99B6D1C10CC}" name="Konkurrence bænk" dataDxfId="2807"/>
    <tableColumn id="2" xr3:uid="{8D8C3650-9D68-4EA7-8400-4BFD4BD09917}" name="Sekundær bænk" dataDxfId="2806"/>
    <tableColumn id="3" xr3:uid="{7046DE59-A0E0-4279-98D9-AC6C03E03E16}" name="Støtte bænk (svag muskelgruppe)" dataDxfId="2805"/>
    <tableColumn id="4" xr3:uid="{CAF8A96C-70D3-40AC-8023-0FE294700A24}" name="Variation bænk (svag ROM)" dataDxfId="2804"/>
    <tableColumn id="5" xr3:uid="{26783D77-4A40-47BE-959D-3AA6EA838358}" name="Overload bænk" dataDxfId="2803"/>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B313A31-08DE-41CA-8A12-C5257D592A5D}" name="Tabel11" displayName="Tabel11" ref="B21:E25" totalsRowShown="0" headerRowDxfId="2802" dataDxfId="2801">
  <autoFilter ref="B21:E25" xr:uid="{4C0537A3-4735-43AF-BF95-685A2E78929A}"/>
  <tableColumns count="4">
    <tableColumn id="1" xr3:uid="{3E4156DD-9E76-4939-9566-6032B960F3C9}" name="Konkurrence dødløft" dataDxfId="2800"/>
    <tableColumn id="2" xr3:uid="{89DDDD30-2A69-47EF-BD5C-F410487D7E43}" name="Sekundær dødløft" dataDxfId="2799"/>
    <tableColumn id="3" xr3:uid="{30E036BE-731E-4BD0-8AA1-B2BA228F7EDB}" name="Støtte dødløft (svag muskelgruppe)" dataDxfId="2798"/>
    <tableColumn id="4" xr3:uid="{F70E9A9C-1C7E-4012-8398-B44BD858AE8A}" name="Variation dødløft (svag ROM)" dataDxfId="2797"/>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29377DF-4374-49DA-A665-92E47EFAC35C}" name="Tabel12" displayName="Tabel12" ref="B32:F42" totalsRowShown="0" headerRowDxfId="2796" dataDxfId="2795">
  <autoFilter ref="B32:F42" xr:uid="{410480CF-DE1C-44A1-B0C2-CC2FEFF7C6C5}"/>
  <tableColumns count="5">
    <tableColumn id="1" xr3:uid="{8F83ED07-BCE2-4E30-8F2D-68BBF24D68EC}" name="Ryg" dataDxfId="2794"/>
    <tableColumn id="2" xr3:uid="{9AE85255-4A6D-4A08-A205-30C770C7D6BD}" name="Skulder" dataDxfId="2793"/>
    <tableColumn id="3" xr3:uid="{019EB9C5-1325-4BB2-8D49-C0D03CFB1A19}" name="Mave" dataDxfId="2792"/>
    <tableColumn id="4" xr3:uid="{92A5BC27-D40A-4019-A168-9410DC08034D}" name="Bryst" dataDxfId="2791"/>
    <tableColumn id="5" xr3:uid="{C669AB27-233B-4803-86EC-4C47AB071D79}" name="Biceps" dataDxfId="2790"/>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524508D-7C00-46AC-ABB3-24447CDA0855}" name="Tabel13" displayName="Tabel13" ref="B46:E50" totalsRowShown="0">
  <autoFilter ref="B46:E50" xr:uid="{D85A3916-1BEB-4E03-834E-3542CF1DD4C4}"/>
  <tableColumns count="4">
    <tableColumn id="1" xr3:uid="{4B8CA1F8-71E5-490C-BA5D-4605006A7209}" name="Triceps" dataDxfId="2789"/>
    <tableColumn id="2" xr3:uid="{B800330F-BB84-468C-B388-5DD3E63A4C5B}" name="Forlår" dataDxfId="2788"/>
    <tableColumn id="3" xr3:uid="{3F5EED37-C3BC-4048-978A-DA3D71174F98}" name="Baglår" dataDxfId="2787"/>
    <tableColumn id="4" xr3:uid="{608959FD-AA3A-4802-9A20-E64857542947}" name="Hofte" dataDxfId="2786"/>
  </tableColumns>
  <tableStyleInfo name="TableStyleLight8"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5" Type="http://schemas.openxmlformats.org/officeDocument/2006/relationships/table" Target="../tables/table7.xml"/><Relationship Id="rId4" Type="http://schemas.openxmlformats.org/officeDocument/2006/relationships/table" Target="../tables/table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B6911-E968-4A2B-990A-76FE6BE51EDA}">
  <dimension ref="A2:M47"/>
  <sheetViews>
    <sheetView workbookViewId="0">
      <selection activeCell="I23" sqref="I23"/>
    </sheetView>
  </sheetViews>
  <sheetFormatPr defaultRowHeight="15" x14ac:dyDescent="0.25"/>
  <cols>
    <col min="1" max="13" width="8.140625" customWidth="1"/>
  </cols>
  <sheetData>
    <row r="2" spans="1:13" x14ac:dyDescent="0.25">
      <c r="A2" t="s">
        <v>121</v>
      </c>
      <c r="B2" t="s">
        <v>122</v>
      </c>
      <c r="C2" t="s">
        <v>123</v>
      </c>
      <c r="D2" t="s">
        <v>124</v>
      </c>
      <c r="E2" t="s">
        <v>125</v>
      </c>
      <c r="F2" t="s">
        <v>126</v>
      </c>
      <c r="G2" t="s">
        <v>127</v>
      </c>
      <c r="H2" t="s">
        <v>128</v>
      </c>
      <c r="I2" t="s">
        <v>129</v>
      </c>
      <c r="J2" t="s">
        <v>130</v>
      </c>
      <c r="K2" t="s">
        <v>131</v>
      </c>
      <c r="L2" t="s">
        <v>132</v>
      </c>
      <c r="M2" t="s">
        <v>133</v>
      </c>
    </row>
    <row r="3" spans="1:13" x14ac:dyDescent="0.25">
      <c r="A3">
        <v>10</v>
      </c>
      <c r="B3" s="22">
        <f t="shared" ref="B3:M3" si="0">B$17*B20</f>
        <v>1</v>
      </c>
      <c r="C3" s="22">
        <f t="shared" si="0"/>
        <v>0.96455000000000002</v>
      </c>
      <c r="D3" s="22">
        <f t="shared" si="0"/>
        <v>0.94053220000000004</v>
      </c>
      <c r="E3" s="22">
        <f t="shared" si="0"/>
        <v>0.91902849199999992</v>
      </c>
      <c r="F3" s="22">
        <f t="shared" si="0"/>
        <v>0.89804126063</v>
      </c>
      <c r="G3" s="22">
        <f t="shared" si="0"/>
        <v>0.87969541193369993</v>
      </c>
      <c r="H3" s="22">
        <f t="shared" si="0"/>
        <v>0.86089284213741102</v>
      </c>
      <c r="I3" s="22">
        <f t="shared" si="0"/>
        <v>0.84269838675610975</v>
      </c>
      <c r="J3" s="22">
        <f t="shared" si="0"/>
        <v>0.82513680968859693</v>
      </c>
      <c r="K3" s="22">
        <f t="shared" si="0"/>
        <v>0.8082334165137427</v>
      </c>
      <c r="L3" s="22">
        <f t="shared" si="0"/>
        <v>0.78096784266572161</v>
      </c>
      <c r="M3" s="22">
        <f t="shared" si="0"/>
        <v>0.75865447573241529</v>
      </c>
    </row>
    <row r="4" spans="1:13" x14ac:dyDescent="0.25">
      <c r="A4">
        <v>9.5</v>
      </c>
      <c r="B4" s="22">
        <f t="shared" ref="B4:M4" si="1">B$17*B21</f>
        <v>0.97799999999999998</v>
      </c>
      <c r="C4" s="22">
        <f t="shared" si="1"/>
        <v>0.94838999999999996</v>
      </c>
      <c r="D4" s="22">
        <f t="shared" si="1"/>
        <v>0.92523070000000007</v>
      </c>
      <c r="E4" s="22">
        <f t="shared" si="1"/>
        <v>0.90460427799999987</v>
      </c>
      <c r="F4" s="22">
        <f t="shared" si="1"/>
        <v>0.88451340850000004</v>
      </c>
      <c r="G4" s="22">
        <f t="shared" si="1"/>
        <v>0.86603228128239984</v>
      </c>
      <c r="H4" s="22">
        <f t="shared" si="1"/>
        <v>0.84815460033019896</v>
      </c>
      <c r="I4" s="22">
        <f t="shared" si="1"/>
        <v>0.82983276253082561</v>
      </c>
      <c r="J4" s="22">
        <f t="shared" si="1"/>
        <v>0.81322538592668814</v>
      </c>
      <c r="K4" s="22">
        <f t="shared" si="1"/>
        <v>0.79073445215079285</v>
      </c>
      <c r="L4" s="22">
        <f t="shared" si="1"/>
        <v>0.76660775503537593</v>
      </c>
      <c r="M4" s="22">
        <f t="shared" si="1"/>
        <v>0.74415078722576622</v>
      </c>
    </row>
    <row r="5" spans="1:13" x14ac:dyDescent="0.25">
      <c r="A5">
        <v>9</v>
      </c>
      <c r="B5" s="22">
        <f t="shared" ref="B5:M5" si="2">B$17*B22</f>
        <v>0.95499999999999996</v>
      </c>
      <c r="C5" s="22">
        <f t="shared" si="2"/>
        <v>0.93122000000000005</v>
      </c>
      <c r="D5" s="22">
        <f t="shared" si="2"/>
        <v>0.90992919999999999</v>
      </c>
      <c r="E5" s="22">
        <f t="shared" si="2"/>
        <v>0.88914976299999993</v>
      </c>
      <c r="F5" s="22">
        <f t="shared" si="2"/>
        <v>0.87098555636999997</v>
      </c>
      <c r="G5" s="22">
        <f t="shared" si="2"/>
        <v>0.85236915063109997</v>
      </c>
      <c r="H5" s="22">
        <f t="shared" si="2"/>
        <v>0.834354838372386</v>
      </c>
      <c r="I5" s="22">
        <f t="shared" si="2"/>
        <v>0.81696713830554146</v>
      </c>
      <c r="J5" s="22">
        <f t="shared" si="2"/>
        <v>0.8002311054591511</v>
      </c>
      <c r="K5" s="22">
        <f t="shared" si="2"/>
        <v>0.77323548778784312</v>
      </c>
      <c r="L5" s="22">
        <f t="shared" si="2"/>
        <v>0.75114304527961917</v>
      </c>
      <c r="M5" s="22">
        <f t="shared" si="2"/>
        <v>0.72853143037245172</v>
      </c>
    </row>
    <row r="6" spans="1:13" x14ac:dyDescent="0.25">
      <c r="A6">
        <v>8.5</v>
      </c>
      <c r="B6" s="22">
        <f t="shared" ref="B6:M6" si="3">B$17*B23</f>
        <v>0.93899999999999995</v>
      </c>
      <c r="C6" s="22">
        <f t="shared" si="3"/>
        <v>0.91607000000000005</v>
      </c>
      <c r="D6" s="22">
        <f t="shared" si="3"/>
        <v>0.89564779999999999</v>
      </c>
      <c r="E6" s="22">
        <f t="shared" si="3"/>
        <v>0.87575584999999989</v>
      </c>
      <c r="F6" s="22">
        <f t="shared" si="3"/>
        <v>0.85745770424000001</v>
      </c>
      <c r="G6" s="22">
        <f t="shared" si="3"/>
        <v>0.83975703002989999</v>
      </c>
      <c r="H6" s="22">
        <f t="shared" si="3"/>
        <v>0.82161659656517394</v>
      </c>
      <c r="I6" s="22">
        <f t="shared" si="3"/>
        <v>0.80517364943236436</v>
      </c>
      <c r="J6" s="22">
        <f t="shared" si="3"/>
        <v>0.78290539816910187</v>
      </c>
      <c r="K6" s="22">
        <f t="shared" si="3"/>
        <v>0.75901757924294644</v>
      </c>
      <c r="L6" s="22">
        <f t="shared" si="3"/>
        <v>0.73678295764927348</v>
      </c>
      <c r="M6" s="22">
        <f t="shared" si="3"/>
        <v>0.71402774186580265</v>
      </c>
    </row>
    <row r="7" spans="1:13" x14ac:dyDescent="0.25">
      <c r="A7">
        <v>8</v>
      </c>
      <c r="B7" s="22">
        <f t="shared" ref="B7:M7" si="4">B$17*B24</f>
        <v>0.92200000000000004</v>
      </c>
      <c r="C7" s="22">
        <f t="shared" si="4"/>
        <v>0.90092000000000005</v>
      </c>
      <c r="D7" s="22">
        <f t="shared" si="4"/>
        <v>0.88034630000000003</v>
      </c>
      <c r="E7" s="22">
        <f t="shared" si="4"/>
        <v>0.86236193699999986</v>
      </c>
      <c r="F7" s="22">
        <f t="shared" si="4"/>
        <v>0.84392985211000004</v>
      </c>
      <c r="G7" s="22">
        <f t="shared" si="4"/>
        <v>0.82609389937860001</v>
      </c>
      <c r="H7" s="22">
        <f t="shared" si="4"/>
        <v>0.80887835475796199</v>
      </c>
      <c r="I7" s="22">
        <f t="shared" si="4"/>
        <v>0.79230802520708021</v>
      </c>
      <c r="J7" s="22">
        <f t="shared" si="4"/>
        <v>0.76557969087905253</v>
      </c>
      <c r="K7" s="22">
        <f t="shared" si="4"/>
        <v>0.74370598542536548</v>
      </c>
      <c r="L7" s="22">
        <f t="shared" si="4"/>
        <v>0.72131824789351662</v>
      </c>
      <c r="M7" s="22">
        <f t="shared" si="4"/>
        <v>0.69840838501248814</v>
      </c>
    </row>
    <row r="8" spans="1:13" x14ac:dyDescent="0.25">
      <c r="A8">
        <v>7.5</v>
      </c>
      <c r="B8" s="22">
        <f t="shared" ref="B8:M8" si="5">B$17*B25</f>
        <v>0.90700000000000003</v>
      </c>
      <c r="C8" s="22">
        <f t="shared" si="5"/>
        <v>0.88678000000000001</v>
      </c>
      <c r="D8" s="22">
        <f t="shared" si="5"/>
        <v>0.86708499999999999</v>
      </c>
      <c r="E8" s="22">
        <f t="shared" si="5"/>
        <v>0.84896802399999993</v>
      </c>
      <c r="F8" s="22">
        <f t="shared" si="5"/>
        <v>0.83144260399000003</v>
      </c>
      <c r="G8" s="22">
        <f t="shared" si="5"/>
        <v>0.81348177877739991</v>
      </c>
      <c r="H8" s="22">
        <f t="shared" si="5"/>
        <v>0.79720163310135095</v>
      </c>
      <c r="I8" s="22">
        <f t="shared" si="5"/>
        <v>0.77515385957336813</v>
      </c>
      <c r="J8" s="22">
        <f t="shared" si="5"/>
        <v>0.75150255370588748</v>
      </c>
      <c r="K8" s="22">
        <f t="shared" si="5"/>
        <v>0.72948807688046879</v>
      </c>
      <c r="L8" s="22">
        <f t="shared" si="5"/>
        <v>0.70695816026317093</v>
      </c>
      <c r="M8" s="22">
        <f t="shared" si="5"/>
        <v>0.68390469650583907</v>
      </c>
    </row>
    <row r="9" spans="1:13" x14ac:dyDescent="0.25">
      <c r="A9">
        <v>7</v>
      </c>
      <c r="B9" s="22">
        <f t="shared" ref="B9:M9" si="6">B$17*B26</f>
        <v>0.89200000000000002</v>
      </c>
      <c r="C9" s="22">
        <f t="shared" si="6"/>
        <v>0.87163000000000002</v>
      </c>
      <c r="D9" s="22">
        <f t="shared" si="6"/>
        <v>0.85382369999999996</v>
      </c>
      <c r="E9" s="22">
        <f t="shared" si="6"/>
        <v>0.83557411100000001</v>
      </c>
      <c r="F9" s="22">
        <f t="shared" si="6"/>
        <v>0.81791475186000007</v>
      </c>
      <c r="G9" s="22">
        <f t="shared" si="6"/>
        <v>0.80086965817619993</v>
      </c>
      <c r="H9" s="22">
        <f t="shared" si="6"/>
        <v>0.78446339129413889</v>
      </c>
      <c r="I9" s="22">
        <f t="shared" si="6"/>
        <v>0.75799969393965594</v>
      </c>
      <c r="J9" s="22">
        <f t="shared" si="6"/>
        <v>0.73634255982709451</v>
      </c>
      <c r="K9" s="22">
        <f t="shared" si="6"/>
        <v>0.71417648306288772</v>
      </c>
      <c r="L9" s="22">
        <f t="shared" si="6"/>
        <v>0.69149345050741406</v>
      </c>
      <c r="M9" s="22">
        <f t="shared" si="6"/>
        <v>0.66828533965252457</v>
      </c>
    </row>
    <row r="10" spans="1:13" x14ac:dyDescent="0.25">
      <c r="A10">
        <v>6.5</v>
      </c>
      <c r="B10" s="22">
        <f t="shared" ref="B10:M10" si="7">B$17*B27</f>
        <v>0.878</v>
      </c>
      <c r="C10" s="22">
        <f t="shared" si="7"/>
        <v>0.85849999999999993</v>
      </c>
      <c r="D10" s="22">
        <f t="shared" si="7"/>
        <v>0.84056239999999993</v>
      </c>
      <c r="E10" s="22">
        <f t="shared" si="7"/>
        <v>0.82321049899999998</v>
      </c>
      <c r="F10" s="22">
        <f t="shared" si="7"/>
        <v>0.80542750374000005</v>
      </c>
      <c r="G10" s="22">
        <f t="shared" si="7"/>
        <v>0.78930854762509994</v>
      </c>
      <c r="H10" s="22">
        <f t="shared" si="7"/>
        <v>0.76747906888452289</v>
      </c>
      <c r="I10" s="22">
        <f t="shared" si="7"/>
        <v>0.74406193436226475</v>
      </c>
      <c r="J10" s="22">
        <f t="shared" si="7"/>
        <v>0.72226542265392946</v>
      </c>
      <c r="K10" s="22">
        <f t="shared" si="7"/>
        <v>0.69995857451799093</v>
      </c>
      <c r="L10" s="22">
        <f t="shared" si="7"/>
        <v>0.67713336287706838</v>
      </c>
      <c r="M10" s="22">
        <f t="shared" si="7"/>
        <v>0.6537816511458755</v>
      </c>
    </row>
    <row r="11" spans="1:13" x14ac:dyDescent="0.25">
      <c r="A11">
        <v>6</v>
      </c>
      <c r="B11" s="22">
        <f t="shared" ref="B11:M11" si="8">B$17*B28</f>
        <v>0.86299999999999999</v>
      </c>
      <c r="C11" s="22">
        <f t="shared" si="8"/>
        <v>0.84536999999999995</v>
      </c>
      <c r="D11" s="22">
        <f t="shared" si="8"/>
        <v>0.82730110000000001</v>
      </c>
      <c r="E11" s="22">
        <f t="shared" si="8"/>
        <v>0.80981658599999995</v>
      </c>
      <c r="F11" s="22">
        <f t="shared" si="8"/>
        <v>0.79294025562000003</v>
      </c>
      <c r="G11" s="22">
        <f t="shared" si="8"/>
        <v>0.77669642702389996</v>
      </c>
      <c r="H11" s="22">
        <f t="shared" si="8"/>
        <v>0.75049474647490688</v>
      </c>
      <c r="I11" s="22">
        <f t="shared" si="8"/>
        <v>0.72905203943276675</v>
      </c>
      <c r="J11" s="22">
        <f t="shared" si="8"/>
        <v>0.70710542877513627</v>
      </c>
      <c r="K11" s="22">
        <f t="shared" si="8"/>
        <v>0.68464698070040997</v>
      </c>
      <c r="L11" s="22">
        <f t="shared" si="8"/>
        <v>0.66166865312131151</v>
      </c>
      <c r="M11" s="22">
        <f t="shared" si="8"/>
        <v>0</v>
      </c>
    </row>
    <row r="12" spans="1:13" x14ac:dyDescent="0.25">
      <c r="A12">
        <v>5.5</v>
      </c>
      <c r="B12" s="22">
        <f t="shared" ref="B12:M12" si="9">B$17*B29</f>
        <v>0.85</v>
      </c>
      <c r="C12" s="22">
        <f t="shared" si="9"/>
        <v>0.83223999999999998</v>
      </c>
      <c r="D12" s="22">
        <f t="shared" si="9"/>
        <v>0.81505990000000006</v>
      </c>
      <c r="E12" s="22">
        <f t="shared" si="9"/>
        <v>0.79745297399999993</v>
      </c>
      <c r="F12" s="22">
        <f t="shared" si="9"/>
        <v>0.78149361150999996</v>
      </c>
      <c r="G12" s="22">
        <f t="shared" si="9"/>
        <v>0.75988026622229987</v>
      </c>
      <c r="H12" s="22">
        <f t="shared" si="9"/>
        <v>0.73669498451709392</v>
      </c>
      <c r="I12" s="22">
        <f t="shared" si="9"/>
        <v>0.71511427985537557</v>
      </c>
      <c r="J12" s="22">
        <f t="shared" si="9"/>
        <v>0.69302829160197121</v>
      </c>
      <c r="K12" s="22">
        <f t="shared" si="9"/>
        <v>0.67042907215551317</v>
      </c>
      <c r="L12" s="22">
        <f t="shared" si="9"/>
        <v>0.64730856549096583</v>
      </c>
      <c r="M12" s="22">
        <f t="shared" si="9"/>
        <v>0</v>
      </c>
    </row>
    <row r="13" spans="1:13" x14ac:dyDescent="0.25">
      <c r="A13">
        <v>5</v>
      </c>
      <c r="B13" s="22">
        <f t="shared" ref="B13:M13" si="10">B$17*B30</f>
        <v>0.83699999999999997</v>
      </c>
      <c r="C13" s="22">
        <f t="shared" si="10"/>
        <v>0.81911000000000012</v>
      </c>
      <c r="D13" s="22">
        <f t="shared" si="10"/>
        <v>0.80179860000000003</v>
      </c>
      <c r="E13" s="22">
        <f t="shared" si="10"/>
        <v>0.7850893619999999</v>
      </c>
      <c r="F13" s="22">
        <f t="shared" si="10"/>
        <v>0.76900636339000006</v>
      </c>
      <c r="G13" s="22">
        <f t="shared" si="10"/>
        <v>0.74306410542069989</v>
      </c>
      <c r="H13" s="22">
        <f t="shared" si="10"/>
        <v>0.72183370240867994</v>
      </c>
      <c r="I13" s="22">
        <f t="shared" si="10"/>
        <v>0.70010438492587745</v>
      </c>
      <c r="J13" s="22">
        <f t="shared" si="10"/>
        <v>0.67786829772317814</v>
      </c>
      <c r="K13" s="22">
        <f t="shared" si="10"/>
        <v>0.6551174783379321</v>
      </c>
      <c r="L13" s="22">
        <f t="shared" si="10"/>
        <v>0</v>
      </c>
      <c r="M13" s="22">
        <f t="shared" si="10"/>
        <v>0</v>
      </c>
    </row>
    <row r="14" spans="1:13" x14ac:dyDescent="0.25">
      <c r="A14">
        <v>4.5</v>
      </c>
      <c r="B14" s="22">
        <f t="shared" ref="B14:M14" si="11">B$17*B31</f>
        <v>0.82399999999999995</v>
      </c>
      <c r="C14" s="22">
        <f t="shared" si="11"/>
        <v>0.8069900000000001</v>
      </c>
      <c r="D14" s="22">
        <f t="shared" si="11"/>
        <v>0.78955740000000008</v>
      </c>
      <c r="E14" s="22">
        <f t="shared" si="11"/>
        <v>0.77375605099999989</v>
      </c>
      <c r="F14" s="22">
        <f t="shared" si="11"/>
        <v>0.75235669923000004</v>
      </c>
      <c r="G14" s="22">
        <f t="shared" si="11"/>
        <v>0.72940097476939991</v>
      </c>
      <c r="H14" s="22">
        <f t="shared" si="11"/>
        <v>0.70803394045086698</v>
      </c>
      <c r="I14" s="22">
        <f t="shared" si="11"/>
        <v>0.68616662534848627</v>
      </c>
      <c r="J14" s="22">
        <f t="shared" si="11"/>
        <v>0.66379116055001308</v>
      </c>
      <c r="K14" s="22">
        <f t="shared" si="11"/>
        <v>0.64089956979303542</v>
      </c>
      <c r="L14" s="22">
        <f t="shared" si="11"/>
        <v>0</v>
      </c>
      <c r="M14" s="22">
        <f t="shared" si="11"/>
        <v>0</v>
      </c>
    </row>
    <row r="15" spans="1:13" x14ac:dyDescent="0.25">
      <c r="A15">
        <v>4</v>
      </c>
      <c r="B15" s="22">
        <f t="shared" ref="B15:M15" si="12">B$17*B32</f>
        <v>0.81100000000000005</v>
      </c>
      <c r="C15" s="22">
        <f t="shared" si="12"/>
        <v>0.79386000000000001</v>
      </c>
      <c r="D15" s="22">
        <f t="shared" si="12"/>
        <v>0.77731620000000001</v>
      </c>
      <c r="E15" s="22">
        <f t="shared" si="12"/>
        <v>0.76139243899999998</v>
      </c>
      <c r="F15" s="22">
        <f t="shared" si="12"/>
        <v>0.73570703507000001</v>
      </c>
      <c r="G15" s="22">
        <f t="shared" si="12"/>
        <v>0.71468683406800004</v>
      </c>
      <c r="H15" s="22">
        <f t="shared" si="12"/>
        <v>0.69317265834245301</v>
      </c>
      <c r="I15" s="22">
        <f t="shared" si="12"/>
        <v>0.67115673041898816</v>
      </c>
      <c r="J15" s="22">
        <f t="shared" si="12"/>
        <v>0.64863116667121989</v>
      </c>
      <c r="K15" s="22">
        <f t="shared" si="12"/>
        <v>0</v>
      </c>
      <c r="L15" s="22">
        <f t="shared" si="12"/>
        <v>0</v>
      </c>
      <c r="M15" s="22">
        <f t="shared" si="12"/>
        <v>0</v>
      </c>
    </row>
    <row r="17" spans="1:13" x14ac:dyDescent="0.25">
      <c r="A17" s="93">
        <v>0.01</v>
      </c>
      <c r="B17">
        <f>1</f>
        <v>1</v>
      </c>
      <c r="C17">
        <f t="shared" ref="C17:M17" si="13">B17*(1+$A$17)</f>
        <v>1.01</v>
      </c>
      <c r="D17">
        <f t="shared" si="13"/>
        <v>1.0201</v>
      </c>
      <c r="E17">
        <f t="shared" si="13"/>
        <v>1.0303009999999999</v>
      </c>
      <c r="F17">
        <f t="shared" si="13"/>
        <v>1.04060401</v>
      </c>
      <c r="G17">
        <f t="shared" si="13"/>
        <v>1.0510100500999999</v>
      </c>
      <c r="H17">
        <f t="shared" si="13"/>
        <v>1.0615201506009999</v>
      </c>
      <c r="I17">
        <f t="shared" si="13"/>
        <v>1.0721353521070098</v>
      </c>
      <c r="J17">
        <f t="shared" si="13"/>
        <v>1.08285670562808</v>
      </c>
      <c r="K17">
        <f t="shared" si="13"/>
        <v>1.0936852726843609</v>
      </c>
      <c r="L17">
        <f t="shared" si="13"/>
        <v>1.1046221254112045</v>
      </c>
      <c r="M17">
        <f t="shared" si="13"/>
        <v>1.1156683466653166</v>
      </c>
    </row>
    <row r="18" spans="1:13" x14ac:dyDescent="0.25">
      <c r="B18" s="92"/>
      <c r="C18" s="92"/>
      <c r="D18" s="92"/>
      <c r="E18" s="92"/>
      <c r="F18" s="92"/>
      <c r="G18" s="92"/>
      <c r="H18" s="92"/>
      <c r="I18" s="92"/>
      <c r="J18" s="92"/>
      <c r="K18" s="92"/>
      <c r="L18" s="92"/>
      <c r="M18" s="92"/>
    </row>
    <row r="19" spans="1:13" x14ac:dyDescent="0.25">
      <c r="A19" t="s">
        <v>121</v>
      </c>
      <c r="B19" t="s">
        <v>122</v>
      </c>
      <c r="C19" t="s">
        <v>123</v>
      </c>
      <c r="D19" t="s">
        <v>124</v>
      </c>
      <c r="E19" t="s">
        <v>125</v>
      </c>
      <c r="F19" t="s">
        <v>126</v>
      </c>
      <c r="G19" t="s">
        <v>127</v>
      </c>
      <c r="H19" t="s">
        <v>128</v>
      </c>
      <c r="I19" t="s">
        <v>129</v>
      </c>
      <c r="J19" t="s">
        <v>130</v>
      </c>
      <c r="K19" t="s">
        <v>131</v>
      </c>
      <c r="L19" t="s">
        <v>132</v>
      </c>
      <c r="M19" t="s">
        <v>133</v>
      </c>
    </row>
    <row r="20" spans="1:13" x14ac:dyDescent="0.25">
      <c r="A20">
        <v>10</v>
      </c>
      <c r="B20" s="22">
        <v>1</v>
      </c>
      <c r="C20" s="22">
        <f t="shared" ref="C20:M20" si="14">B22</f>
        <v>0.95499999999999996</v>
      </c>
      <c r="D20" s="22">
        <f t="shared" si="14"/>
        <v>0.92200000000000004</v>
      </c>
      <c r="E20" s="22">
        <f t="shared" si="14"/>
        <v>0.89200000000000002</v>
      </c>
      <c r="F20" s="22">
        <f t="shared" si="14"/>
        <v>0.86299999999999999</v>
      </c>
      <c r="G20" s="22">
        <f t="shared" si="14"/>
        <v>0.83699999999999997</v>
      </c>
      <c r="H20" s="22">
        <f t="shared" si="14"/>
        <v>0.81100000000000005</v>
      </c>
      <c r="I20" s="22">
        <f t="shared" si="14"/>
        <v>0.78600000000000003</v>
      </c>
      <c r="J20" s="22">
        <f t="shared" si="14"/>
        <v>0.76200000000000001</v>
      </c>
      <c r="K20" s="22">
        <f t="shared" si="14"/>
        <v>0.73899999999999999</v>
      </c>
      <c r="L20" s="22">
        <f t="shared" si="14"/>
        <v>0.70699999999999996</v>
      </c>
      <c r="M20" s="22">
        <f t="shared" si="14"/>
        <v>0.68</v>
      </c>
    </row>
    <row r="21" spans="1:13" x14ac:dyDescent="0.25">
      <c r="A21">
        <v>9.5</v>
      </c>
      <c r="B21" s="22">
        <v>0.97799999999999998</v>
      </c>
      <c r="C21" s="22">
        <f t="shared" ref="C21:M21" si="15">B23</f>
        <v>0.93899999999999995</v>
      </c>
      <c r="D21" s="22">
        <f t="shared" si="15"/>
        <v>0.90700000000000003</v>
      </c>
      <c r="E21" s="22">
        <f t="shared" si="15"/>
        <v>0.878</v>
      </c>
      <c r="F21" s="22">
        <f t="shared" si="15"/>
        <v>0.85</v>
      </c>
      <c r="G21" s="22">
        <f t="shared" si="15"/>
        <v>0.82399999999999995</v>
      </c>
      <c r="H21" s="22">
        <f t="shared" si="15"/>
        <v>0.79900000000000004</v>
      </c>
      <c r="I21" s="22">
        <f t="shared" si="15"/>
        <v>0.77400000000000002</v>
      </c>
      <c r="J21" s="22">
        <f t="shared" si="15"/>
        <v>0.751</v>
      </c>
      <c r="K21" s="22">
        <f t="shared" si="15"/>
        <v>0.72299999999999998</v>
      </c>
      <c r="L21" s="22">
        <f t="shared" si="15"/>
        <v>0.69399999999999995</v>
      </c>
      <c r="M21" s="22">
        <f t="shared" si="15"/>
        <v>0.66700000000000004</v>
      </c>
    </row>
    <row r="22" spans="1:13" x14ac:dyDescent="0.25">
      <c r="A22">
        <v>9</v>
      </c>
      <c r="B22" s="22">
        <v>0.95499999999999996</v>
      </c>
      <c r="C22" s="22">
        <f t="shared" ref="C22:M22" si="16">B24</f>
        <v>0.92200000000000004</v>
      </c>
      <c r="D22" s="22">
        <f t="shared" si="16"/>
        <v>0.89200000000000002</v>
      </c>
      <c r="E22" s="22">
        <f t="shared" si="16"/>
        <v>0.86299999999999999</v>
      </c>
      <c r="F22" s="22">
        <f t="shared" si="16"/>
        <v>0.83699999999999997</v>
      </c>
      <c r="G22" s="22">
        <f t="shared" si="16"/>
        <v>0.81100000000000005</v>
      </c>
      <c r="H22" s="22">
        <f t="shared" si="16"/>
        <v>0.78600000000000003</v>
      </c>
      <c r="I22" s="22">
        <f t="shared" si="16"/>
        <v>0.76200000000000001</v>
      </c>
      <c r="J22" s="22">
        <f t="shared" si="16"/>
        <v>0.73899999999999999</v>
      </c>
      <c r="K22" s="22">
        <f t="shared" si="16"/>
        <v>0.70699999999999996</v>
      </c>
      <c r="L22" s="22">
        <f t="shared" si="16"/>
        <v>0.68</v>
      </c>
      <c r="M22" s="22">
        <f t="shared" si="16"/>
        <v>0.65300000000000002</v>
      </c>
    </row>
    <row r="23" spans="1:13" x14ac:dyDescent="0.25">
      <c r="A23">
        <v>8.5</v>
      </c>
      <c r="B23" s="22">
        <v>0.93899999999999995</v>
      </c>
      <c r="C23" s="22">
        <f t="shared" ref="C23:M23" si="17">B25</f>
        <v>0.90700000000000003</v>
      </c>
      <c r="D23" s="22">
        <f t="shared" si="17"/>
        <v>0.878</v>
      </c>
      <c r="E23" s="22">
        <f t="shared" si="17"/>
        <v>0.85</v>
      </c>
      <c r="F23" s="22">
        <f t="shared" si="17"/>
        <v>0.82399999999999995</v>
      </c>
      <c r="G23" s="22">
        <f t="shared" si="17"/>
        <v>0.79900000000000004</v>
      </c>
      <c r="H23" s="22">
        <f t="shared" si="17"/>
        <v>0.77400000000000002</v>
      </c>
      <c r="I23" s="22">
        <f t="shared" si="17"/>
        <v>0.751</v>
      </c>
      <c r="J23" s="22">
        <f t="shared" si="17"/>
        <v>0.72299999999999998</v>
      </c>
      <c r="K23" s="22">
        <f t="shared" si="17"/>
        <v>0.69399999999999995</v>
      </c>
      <c r="L23" s="22">
        <f t="shared" si="17"/>
        <v>0.66700000000000004</v>
      </c>
      <c r="M23" s="22">
        <f t="shared" si="17"/>
        <v>0.64</v>
      </c>
    </row>
    <row r="24" spans="1:13" x14ac:dyDescent="0.25">
      <c r="A24">
        <v>8</v>
      </c>
      <c r="B24" s="22">
        <v>0.92200000000000004</v>
      </c>
      <c r="C24" s="22">
        <f t="shared" ref="C24:M24" si="18">B26</f>
        <v>0.89200000000000002</v>
      </c>
      <c r="D24" s="22">
        <f t="shared" si="18"/>
        <v>0.86299999999999999</v>
      </c>
      <c r="E24" s="22">
        <f t="shared" si="18"/>
        <v>0.83699999999999997</v>
      </c>
      <c r="F24" s="22">
        <f t="shared" si="18"/>
        <v>0.81100000000000005</v>
      </c>
      <c r="G24" s="22">
        <f t="shared" si="18"/>
        <v>0.78600000000000003</v>
      </c>
      <c r="H24" s="22">
        <f t="shared" si="18"/>
        <v>0.76200000000000001</v>
      </c>
      <c r="I24" s="22">
        <f t="shared" si="18"/>
        <v>0.73899999999999999</v>
      </c>
      <c r="J24" s="22">
        <f t="shared" si="18"/>
        <v>0.70699999999999996</v>
      </c>
      <c r="K24" s="22">
        <f t="shared" si="18"/>
        <v>0.68</v>
      </c>
      <c r="L24" s="22">
        <f t="shared" si="18"/>
        <v>0.65300000000000002</v>
      </c>
      <c r="M24" s="22">
        <f t="shared" si="18"/>
        <v>0.626</v>
      </c>
    </row>
    <row r="25" spans="1:13" x14ac:dyDescent="0.25">
      <c r="A25">
        <v>7.5</v>
      </c>
      <c r="B25" s="22">
        <v>0.90700000000000003</v>
      </c>
      <c r="C25" s="22">
        <f t="shared" ref="C25:M25" si="19">B27</f>
        <v>0.878</v>
      </c>
      <c r="D25" s="22">
        <f t="shared" si="19"/>
        <v>0.85</v>
      </c>
      <c r="E25" s="22">
        <f t="shared" si="19"/>
        <v>0.82399999999999995</v>
      </c>
      <c r="F25" s="22">
        <f t="shared" si="19"/>
        <v>0.79900000000000004</v>
      </c>
      <c r="G25" s="22">
        <f t="shared" si="19"/>
        <v>0.77400000000000002</v>
      </c>
      <c r="H25" s="22">
        <f t="shared" si="19"/>
        <v>0.751</v>
      </c>
      <c r="I25" s="22">
        <f t="shared" si="19"/>
        <v>0.72299999999999998</v>
      </c>
      <c r="J25" s="22">
        <f t="shared" si="19"/>
        <v>0.69399999999999995</v>
      </c>
      <c r="K25" s="22">
        <f t="shared" si="19"/>
        <v>0.66700000000000004</v>
      </c>
      <c r="L25" s="22">
        <f t="shared" si="19"/>
        <v>0.64</v>
      </c>
      <c r="M25" s="22">
        <f t="shared" si="19"/>
        <v>0.61299999999999999</v>
      </c>
    </row>
    <row r="26" spans="1:13" x14ac:dyDescent="0.25">
      <c r="A26">
        <v>7</v>
      </c>
      <c r="B26" s="22">
        <v>0.89200000000000002</v>
      </c>
      <c r="C26" s="22">
        <v>0.86299999999999999</v>
      </c>
      <c r="D26" s="22">
        <v>0.83699999999999997</v>
      </c>
      <c r="E26" s="22">
        <v>0.81100000000000005</v>
      </c>
      <c r="F26" s="22">
        <v>0.78600000000000003</v>
      </c>
      <c r="G26" s="22">
        <v>0.76200000000000001</v>
      </c>
      <c r="H26" s="22">
        <v>0.73899999999999999</v>
      </c>
      <c r="I26" s="22">
        <v>0.70699999999999996</v>
      </c>
      <c r="J26" s="22">
        <v>0.68</v>
      </c>
      <c r="K26" s="22">
        <v>0.65300000000000002</v>
      </c>
      <c r="L26" s="22">
        <v>0.626</v>
      </c>
      <c r="M26" s="22">
        <v>0.59899999999999998</v>
      </c>
    </row>
    <row r="27" spans="1:13" x14ac:dyDescent="0.25">
      <c r="A27">
        <v>6.5</v>
      </c>
      <c r="B27" s="22">
        <v>0.878</v>
      </c>
      <c r="C27" s="22">
        <v>0.85</v>
      </c>
      <c r="D27" s="22">
        <v>0.82399999999999995</v>
      </c>
      <c r="E27" s="22">
        <v>0.79900000000000004</v>
      </c>
      <c r="F27" s="22">
        <v>0.77400000000000002</v>
      </c>
      <c r="G27" s="22">
        <v>0.751</v>
      </c>
      <c r="H27" s="22">
        <v>0.72299999999999998</v>
      </c>
      <c r="I27" s="22">
        <v>0.69399999999999995</v>
      </c>
      <c r="J27" s="22">
        <v>0.66700000000000004</v>
      </c>
      <c r="K27" s="22">
        <v>0.64</v>
      </c>
      <c r="L27" s="22">
        <v>0.61299999999999999</v>
      </c>
      <c r="M27" s="22">
        <v>0.58599999999999997</v>
      </c>
    </row>
    <row r="28" spans="1:13" x14ac:dyDescent="0.25">
      <c r="A28">
        <v>6</v>
      </c>
      <c r="B28" s="22">
        <f t="shared" ref="B28:L28" si="20">C26</f>
        <v>0.86299999999999999</v>
      </c>
      <c r="C28" s="22">
        <f t="shared" si="20"/>
        <v>0.83699999999999997</v>
      </c>
      <c r="D28" s="22">
        <f t="shared" si="20"/>
        <v>0.81100000000000005</v>
      </c>
      <c r="E28" s="22">
        <f t="shared" si="20"/>
        <v>0.78600000000000003</v>
      </c>
      <c r="F28" s="22">
        <f t="shared" si="20"/>
        <v>0.76200000000000001</v>
      </c>
      <c r="G28" s="22">
        <f t="shared" si="20"/>
        <v>0.73899999999999999</v>
      </c>
      <c r="H28" s="22">
        <f t="shared" si="20"/>
        <v>0.70699999999999996</v>
      </c>
      <c r="I28" s="22">
        <f t="shared" si="20"/>
        <v>0.68</v>
      </c>
      <c r="J28" s="22">
        <f t="shared" si="20"/>
        <v>0.65300000000000002</v>
      </c>
      <c r="K28" s="22">
        <f t="shared" si="20"/>
        <v>0.626</v>
      </c>
      <c r="L28" s="22">
        <f t="shared" si="20"/>
        <v>0.59899999999999998</v>
      </c>
      <c r="M28" s="22"/>
    </row>
    <row r="29" spans="1:13" x14ac:dyDescent="0.25">
      <c r="A29">
        <v>5.5</v>
      </c>
      <c r="B29" s="22">
        <f t="shared" ref="B29:L29" si="21">C27</f>
        <v>0.85</v>
      </c>
      <c r="C29" s="22">
        <f t="shared" si="21"/>
        <v>0.82399999999999995</v>
      </c>
      <c r="D29" s="22">
        <f t="shared" si="21"/>
        <v>0.79900000000000004</v>
      </c>
      <c r="E29" s="22">
        <f t="shared" si="21"/>
        <v>0.77400000000000002</v>
      </c>
      <c r="F29" s="22">
        <f t="shared" si="21"/>
        <v>0.751</v>
      </c>
      <c r="G29" s="22">
        <f t="shared" si="21"/>
        <v>0.72299999999999998</v>
      </c>
      <c r="H29" s="22">
        <f t="shared" si="21"/>
        <v>0.69399999999999995</v>
      </c>
      <c r="I29" s="22">
        <f t="shared" si="21"/>
        <v>0.66700000000000004</v>
      </c>
      <c r="J29" s="22">
        <f t="shared" si="21"/>
        <v>0.64</v>
      </c>
      <c r="K29" s="22">
        <f t="shared" si="21"/>
        <v>0.61299999999999999</v>
      </c>
      <c r="L29" s="22">
        <f t="shared" si="21"/>
        <v>0.58599999999999997</v>
      </c>
      <c r="M29" s="22"/>
    </row>
    <row r="30" spans="1:13" x14ac:dyDescent="0.25">
      <c r="A30">
        <v>5</v>
      </c>
      <c r="B30" s="22">
        <f t="shared" ref="B30:K30" si="22">C28</f>
        <v>0.83699999999999997</v>
      </c>
      <c r="C30" s="22">
        <f t="shared" si="22"/>
        <v>0.81100000000000005</v>
      </c>
      <c r="D30" s="22">
        <f t="shared" si="22"/>
        <v>0.78600000000000003</v>
      </c>
      <c r="E30" s="22">
        <f t="shared" si="22"/>
        <v>0.76200000000000001</v>
      </c>
      <c r="F30" s="22">
        <f t="shared" si="22"/>
        <v>0.73899999999999999</v>
      </c>
      <c r="G30" s="22">
        <f t="shared" si="22"/>
        <v>0.70699999999999996</v>
      </c>
      <c r="H30" s="22">
        <f t="shared" si="22"/>
        <v>0.68</v>
      </c>
      <c r="I30" s="22">
        <f t="shared" si="22"/>
        <v>0.65300000000000002</v>
      </c>
      <c r="J30" s="22">
        <f t="shared" si="22"/>
        <v>0.626</v>
      </c>
      <c r="K30" s="22">
        <f t="shared" si="22"/>
        <v>0.59899999999999998</v>
      </c>
      <c r="L30" s="22"/>
      <c r="M30" s="22"/>
    </row>
    <row r="31" spans="1:13" x14ac:dyDescent="0.25">
      <c r="A31">
        <v>4.5</v>
      </c>
      <c r="B31" s="22">
        <f t="shared" ref="B31:K31" si="23">C29</f>
        <v>0.82399999999999995</v>
      </c>
      <c r="C31" s="22">
        <f t="shared" si="23"/>
        <v>0.79900000000000004</v>
      </c>
      <c r="D31" s="22">
        <f t="shared" si="23"/>
        <v>0.77400000000000002</v>
      </c>
      <c r="E31" s="22">
        <f t="shared" si="23"/>
        <v>0.751</v>
      </c>
      <c r="F31" s="22">
        <f t="shared" si="23"/>
        <v>0.72299999999999998</v>
      </c>
      <c r="G31" s="22">
        <f t="shared" si="23"/>
        <v>0.69399999999999995</v>
      </c>
      <c r="H31" s="22">
        <f t="shared" si="23"/>
        <v>0.66700000000000004</v>
      </c>
      <c r="I31" s="22">
        <f t="shared" si="23"/>
        <v>0.64</v>
      </c>
      <c r="J31" s="22">
        <f t="shared" si="23"/>
        <v>0.61299999999999999</v>
      </c>
      <c r="K31" s="22">
        <f t="shared" si="23"/>
        <v>0.58599999999999997</v>
      </c>
      <c r="L31" s="22"/>
      <c r="M31" s="22"/>
    </row>
    <row r="32" spans="1:13" x14ac:dyDescent="0.25">
      <c r="A32">
        <v>4</v>
      </c>
      <c r="B32" s="22">
        <f t="shared" ref="B32:J32" si="24">C30</f>
        <v>0.81100000000000005</v>
      </c>
      <c r="C32" s="22">
        <f t="shared" si="24"/>
        <v>0.78600000000000003</v>
      </c>
      <c r="D32" s="22">
        <f t="shared" si="24"/>
        <v>0.76200000000000001</v>
      </c>
      <c r="E32" s="22">
        <f t="shared" si="24"/>
        <v>0.73899999999999999</v>
      </c>
      <c r="F32" s="22">
        <f t="shared" si="24"/>
        <v>0.70699999999999996</v>
      </c>
      <c r="G32" s="22">
        <f t="shared" si="24"/>
        <v>0.68</v>
      </c>
      <c r="H32" s="22">
        <f t="shared" si="24"/>
        <v>0.65300000000000002</v>
      </c>
      <c r="I32" s="22">
        <f t="shared" si="24"/>
        <v>0.626</v>
      </c>
      <c r="J32" s="22">
        <f t="shared" si="24"/>
        <v>0.59899999999999998</v>
      </c>
      <c r="K32" s="22"/>
      <c r="L32" s="22"/>
      <c r="M32" s="22"/>
    </row>
    <row r="34" spans="2:13" x14ac:dyDescent="0.25">
      <c r="B34" s="74" t="s">
        <v>162</v>
      </c>
    </row>
    <row r="35" spans="2:13" x14ac:dyDescent="0.25">
      <c r="B35" s="74" t="s">
        <v>161</v>
      </c>
      <c r="D35" s="22"/>
      <c r="E35" s="22"/>
      <c r="F35" s="22"/>
      <c r="G35" s="22"/>
      <c r="H35" s="22"/>
      <c r="I35" s="22"/>
      <c r="J35" s="22"/>
      <c r="K35" s="22"/>
      <c r="L35" s="22"/>
      <c r="M35" s="22"/>
    </row>
    <row r="36" spans="2:13" x14ac:dyDescent="0.25">
      <c r="B36" s="74" t="s">
        <v>24</v>
      </c>
      <c r="D36" s="22"/>
      <c r="E36" s="22"/>
      <c r="F36" s="22"/>
      <c r="G36" s="22"/>
      <c r="H36" s="22"/>
      <c r="I36" s="22"/>
      <c r="J36" s="22"/>
      <c r="K36" s="22"/>
      <c r="L36" s="22"/>
      <c r="M36" s="22"/>
    </row>
    <row r="37" spans="2:13" x14ac:dyDescent="0.25">
      <c r="B37" s="74" t="s">
        <v>25</v>
      </c>
      <c r="D37" s="22"/>
      <c r="E37" s="22"/>
      <c r="F37" s="22"/>
      <c r="G37" s="22"/>
      <c r="H37" s="22"/>
      <c r="I37" s="22"/>
      <c r="J37" s="22"/>
      <c r="K37" s="22"/>
      <c r="L37" s="22"/>
      <c r="M37" s="22"/>
    </row>
    <row r="38" spans="2:13" x14ac:dyDescent="0.25">
      <c r="B38" s="74" t="s">
        <v>26</v>
      </c>
      <c r="D38" s="22"/>
      <c r="E38" s="22"/>
      <c r="F38" s="22"/>
      <c r="G38" s="22"/>
      <c r="H38" s="22"/>
      <c r="I38" s="22"/>
      <c r="J38" s="22"/>
      <c r="K38" s="22"/>
      <c r="L38" s="22"/>
      <c r="M38" s="22"/>
    </row>
    <row r="39" spans="2:13" x14ac:dyDescent="0.25">
      <c r="B39" s="74" t="s">
        <v>27</v>
      </c>
      <c r="D39" s="22"/>
      <c r="E39" s="22"/>
      <c r="F39" s="22"/>
      <c r="G39" s="22"/>
      <c r="H39" s="22"/>
      <c r="I39" s="22"/>
      <c r="J39" s="22"/>
      <c r="K39" s="22"/>
      <c r="L39" s="22"/>
      <c r="M39" s="22"/>
    </row>
    <row r="40" spans="2:13" x14ac:dyDescent="0.25">
      <c r="B40" s="74" t="s">
        <v>28</v>
      </c>
      <c r="D40" s="22"/>
      <c r="E40" s="22"/>
      <c r="F40" s="22"/>
      <c r="G40" s="22"/>
      <c r="H40" s="22"/>
      <c r="I40" s="22"/>
      <c r="J40" s="22"/>
      <c r="K40" s="22"/>
      <c r="L40" s="22"/>
      <c r="M40" s="22"/>
    </row>
    <row r="41" spans="2:13" x14ac:dyDescent="0.25">
      <c r="B41" s="74" t="s">
        <v>29</v>
      </c>
      <c r="D41" s="22"/>
      <c r="E41" s="22"/>
      <c r="F41" s="22"/>
      <c r="G41" s="22"/>
      <c r="H41" s="22"/>
      <c r="I41" s="22"/>
      <c r="J41" s="22"/>
      <c r="K41" s="22"/>
      <c r="L41" s="22"/>
      <c r="M41" s="22"/>
    </row>
    <row r="42" spans="2:13" ht="15.75" thickBot="1" x14ac:dyDescent="0.3">
      <c r="B42" s="71" t="s">
        <v>30</v>
      </c>
      <c r="D42" s="22"/>
      <c r="E42" s="22"/>
      <c r="F42" s="22"/>
      <c r="G42" s="22"/>
      <c r="H42" s="22"/>
      <c r="I42" s="22"/>
      <c r="J42" s="22"/>
      <c r="K42" s="22"/>
      <c r="L42" s="22"/>
      <c r="M42" s="22"/>
    </row>
    <row r="43" spans="2:13" x14ac:dyDescent="0.25">
      <c r="D43" s="22"/>
      <c r="E43" s="22"/>
      <c r="F43" s="22"/>
      <c r="G43" s="22"/>
      <c r="H43" s="22"/>
      <c r="I43" s="22"/>
      <c r="J43" s="22"/>
      <c r="K43" s="22"/>
      <c r="L43" s="22"/>
      <c r="M43" s="22"/>
    </row>
    <row r="44" spans="2:13" x14ac:dyDescent="0.25">
      <c r="B44" s="22"/>
      <c r="C44" s="22"/>
      <c r="D44" s="22"/>
      <c r="E44" s="22"/>
      <c r="F44" s="22"/>
      <c r="G44" s="22"/>
      <c r="H44" s="22"/>
      <c r="I44" s="22"/>
      <c r="J44" s="22"/>
      <c r="K44" s="22"/>
      <c r="L44" s="22"/>
      <c r="M44" s="22"/>
    </row>
    <row r="45" spans="2:13" x14ac:dyDescent="0.25">
      <c r="B45" s="22"/>
      <c r="C45" s="22"/>
      <c r="D45" s="22"/>
      <c r="E45" s="22"/>
      <c r="F45" s="22"/>
      <c r="G45" s="22"/>
      <c r="H45" s="22"/>
      <c r="I45" s="22"/>
      <c r="J45" s="22"/>
      <c r="K45" s="22"/>
      <c r="L45" s="22"/>
      <c r="M45" s="22"/>
    </row>
    <row r="46" spans="2:13" x14ac:dyDescent="0.25">
      <c r="B46" s="22"/>
      <c r="C46" s="22"/>
      <c r="D46" s="22"/>
      <c r="E46" s="22"/>
      <c r="F46" s="22"/>
      <c r="G46" s="22"/>
      <c r="H46" s="22"/>
      <c r="I46" s="22"/>
      <c r="J46" s="22"/>
      <c r="K46" s="22"/>
      <c r="L46" s="22"/>
      <c r="M46" s="22"/>
    </row>
    <row r="47" spans="2:13" x14ac:dyDescent="0.25">
      <c r="B47" s="22"/>
      <c r="C47" s="22"/>
      <c r="D47" s="22"/>
      <c r="E47" s="22"/>
      <c r="F47" s="22"/>
      <c r="G47" s="22"/>
      <c r="H47" s="22"/>
      <c r="I47" s="22"/>
      <c r="J47" s="22"/>
      <c r="K47" s="22"/>
      <c r="L47" s="22"/>
      <c r="M47" s="22"/>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6572E-3D6B-4539-89BF-36343745F49B}">
  <sheetPr>
    <tabColor theme="1"/>
  </sheetPr>
  <dimension ref="B2:V50"/>
  <sheetViews>
    <sheetView workbookViewId="0">
      <selection activeCell="D24" sqref="D24"/>
    </sheetView>
  </sheetViews>
  <sheetFormatPr defaultRowHeight="15" x14ac:dyDescent="0.25"/>
  <cols>
    <col min="2" max="3" width="24" style="29" customWidth="1"/>
    <col min="4" max="4" width="34.42578125" style="29" customWidth="1"/>
    <col min="5" max="5" width="32.7109375" style="29" customWidth="1"/>
    <col min="6" max="6" width="27" style="29" customWidth="1"/>
    <col min="7" max="7" width="24" style="29" customWidth="1"/>
    <col min="22" max="22" width="16.140625" bestFit="1" customWidth="1"/>
    <col min="23" max="23" width="17.7109375" bestFit="1" customWidth="1"/>
    <col min="24" max="24" width="19.5703125" bestFit="1" customWidth="1"/>
    <col min="25" max="25" width="17.28515625" bestFit="1" customWidth="1"/>
    <col min="26" max="26" width="5.85546875" bestFit="1" customWidth="1"/>
    <col min="27" max="27" width="5.42578125" bestFit="1" customWidth="1"/>
    <col min="28" max="28" width="6.7109375" bestFit="1" customWidth="1"/>
    <col min="29" max="29" width="7.28515625" bestFit="1" customWidth="1"/>
    <col min="30" max="30" width="6.140625" bestFit="1" customWidth="1"/>
    <col min="31" max="31" width="6.42578125" bestFit="1" customWidth="1"/>
    <col min="32" max="32" width="6" bestFit="1" customWidth="1"/>
  </cols>
  <sheetData>
    <row r="2" spans="2:6" x14ac:dyDescent="0.25">
      <c r="B2" s="29" t="s">
        <v>35</v>
      </c>
      <c r="C2" s="29" t="s">
        <v>3</v>
      </c>
      <c r="D2" s="29" t="s">
        <v>6</v>
      </c>
      <c r="E2" s="29" t="s">
        <v>11</v>
      </c>
      <c r="F2" s="29" t="s">
        <v>12</v>
      </c>
    </row>
    <row r="3" spans="2:6" x14ac:dyDescent="0.25">
      <c r="B3" s="29" t="s">
        <v>38</v>
      </c>
      <c r="C3" s="29" t="s">
        <v>4</v>
      </c>
      <c r="D3" s="29" t="s">
        <v>4</v>
      </c>
      <c r="E3" s="29" t="s">
        <v>32</v>
      </c>
      <c r="F3" s="29" t="s">
        <v>152</v>
      </c>
    </row>
    <row r="4" spans="2:6" x14ac:dyDescent="0.25">
      <c r="B4" s="29" t="s">
        <v>39</v>
      </c>
      <c r="C4" s="29" t="s">
        <v>5</v>
      </c>
      <c r="D4" s="29" t="s">
        <v>5</v>
      </c>
      <c r="E4" s="29" t="s">
        <v>153</v>
      </c>
      <c r="F4" s="29" t="s">
        <v>33</v>
      </c>
    </row>
    <row r="5" spans="2:6" x14ac:dyDescent="0.25">
      <c r="D5" s="29" t="s">
        <v>7</v>
      </c>
      <c r="E5" s="29" t="s">
        <v>36</v>
      </c>
    </row>
    <row r="6" spans="2:6" x14ac:dyDescent="0.25">
      <c r="D6" s="29" t="s">
        <v>8</v>
      </c>
      <c r="E6" s="29" t="s">
        <v>48</v>
      </c>
    </row>
    <row r="12" spans="2:6" x14ac:dyDescent="0.25">
      <c r="B12" s="29" t="s">
        <v>14</v>
      </c>
      <c r="C12" s="29" t="s">
        <v>15</v>
      </c>
      <c r="D12" s="29" t="s">
        <v>16</v>
      </c>
      <c r="E12" s="29" t="s">
        <v>17</v>
      </c>
      <c r="F12" s="29" t="s">
        <v>18</v>
      </c>
    </row>
    <row r="13" spans="2:6" x14ac:dyDescent="0.25">
      <c r="B13" s="29" t="s">
        <v>40</v>
      </c>
      <c r="C13" s="29" t="s">
        <v>41</v>
      </c>
      <c r="D13" s="29" t="s">
        <v>136</v>
      </c>
      <c r="E13" s="29" t="s">
        <v>44</v>
      </c>
      <c r="F13" s="29" t="s">
        <v>154</v>
      </c>
    </row>
    <row r="14" spans="2:6" x14ac:dyDescent="0.25">
      <c r="C14" s="29" t="s">
        <v>42</v>
      </c>
      <c r="D14" s="29" t="s">
        <v>47</v>
      </c>
      <c r="E14" s="29" t="s">
        <v>45</v>
      </c>
      <c r="F14" s="29" t="s">
        <v>155</v>
      </c>
    </row>
    <row r="15" spans="2:6" x14ac:dyDescent="0.25">
      <c r="C15" s="29" t="s">
        <v>43</v>
      </c>
      <c r="D15" s="29" t="s">
        <v>108</v>
      </c>
      <c r="E15" s="29" t="s">
        <v>46</v>
      </c>
      <c r="F15" s="29" t="s">
        <v>163</v>
      </c>
    </row>
    <row r="16" spans="2:6" x14ac:dyDescent="0.25">
      <c r="F16" s="29" t="s">
        <v>164</v>
      </c>
    </row>
    <row r="20" spans="2:22" x14ac:dyDescent="0.25">
      <c r="V20" s="92"/>
    </row>
    <row r="21" spans="2:22" x14ac:dyDescent="0.25">
      <c r="B21" s="29" t="s">
        <v>20</v>
      </c>
      <c r="C21" s="29" t="s">
        <v>21</v>
      </c>
      <c r="D21" s="29" t="s">
        <v>22</v>
      </c>
      <c r="E21" s="29" t="s">
        <v>23</v>
      </c>
    </row>
    <row r="22" spans="2:22" x14ac:dyDescent="0.25">
      <c r="B22" s="29" t="s">
        <v>81</v>
      </c>
      <c r="C22" s="29" t="s">
        <v>81</v>
      </c>
      <c r="D22" s="29" t="s">
        <v>85</v>
      </c>
      <c r="E22" s="29" t="s">
        <v>84</v>
      </c>
    </row>
    <row r="23" spans="2:22" x14ac:dyDescent="0.25">
      <c r="B23" s="29" t="s">
        <v>82</v>
      </c>
      <c r="C23" s="29" t="s">
        <v>82</v>
      </c>
      <c r="D23" s="29" t="s">
        <v>156</v>
      </c>
      <c r="E23" s="29" t="s">
        <v>157</v>
      </c>
    </row>
    <row r="24" spans="2:22" x14ac:dyDescent="0.25">
      <c r="C24" s="29" t="s">
        <v>83</v>
      </c>
      <c r="D24" s="29" t="s">
        <v>86</v>
      </c>
      <c r="E24" s="29" t="s">
        <v>158</v>
      </c>
    </row>
    <row r="25" spans="2:22" x14ac:dyDescent="0.25">
      <c r="D25" s="29" t="s">
        <v>87</v>
      </c>
    </row>
    <row r="32" spans="2:22" x14ac:dyDescent="0.25">
      <c r="B32" s="29" t="s">
        <v>162</v>
      </c>
      <c r="C32" s="29" t="s">
        <v>161</v>
      </c>
      <c r="D32" s="29" t="s">
        <v>24</v>
      </c>
      <c r="E32" s="29" t="s">
        <v>25</v>
      </c>
      <c r="F32" s="29" t="s">
        <v>26</v>
      </c>
    </row>
    <row r="33" spans="2:22" x14ac:dyDescent="0.25">
      <c r="B33" s="29" t="s">
        <v>62</v>
      </c>
      <c r="C33" s="29" t="s">
        <v>54</v>
      </c>
      <c r="D33" s="29" t="s">
        <v>51</v>
      </c>
      <c r="E33" s="29" t="s">
        <v>66</v>
      </c>
      <c r="F33" s="29" t="s">
        <v>68</v>
      </c>
    </row>
    <row r="34" spans="2:22" x14ac:dyDescent="0.25">
      <c r="B34" s="29" t="s">
        <v>63</v>
      </c>
      <c r="C34" s="29" t="s">
        <v>55</v>
      </c>
      <c r="D34" s="29" t="s">
        <v>52</v>
      </c>
      <c r="E34" s="29" t="s">
        <v>67</v>
      </c>
      <c r="F34" s="29" t="s">
        <v>69</v>
      </c>
    </row>
    <row r="35" spans="2:22" x14ac:dyDescent="0.25">
      <c r="B35" s="29" t="s">
        <v>64</v>
      </c>
      <c r="C35" s="29" t="s">
        <v>56</v>
      </c>
      <c r="D35" s="29" t="s">
        <v>53</v>
      </c>
      <c r="F35" s="29" t="s">
        <v>70</v>
      </c>
      <c r="U35" s="22"/>
      <c r="V35" s="22"/>
    </row>
    <row r="36" spans="2:22" x14ac:dyDescent="0.25">
      <c r="B36" s="29" t="s">
        <v>65</v>
      </c>
      <c r="D36" s="29" t="s">
        <v>49</v>
      </c>
      <c r="U36" s="22"/>
      <c r="V36" s="22"/>
    </row>
    <row r="37" spans="2:22" x14ac:dyDescent="0.25">
      <c r="B37" s="29" t="s">
        <v>159</v>
      </c>
      <c r="D37" s="29" t="s">
        <v>50</v>
      </c>
      <c r="U37" s="22"/>
      <c r="V37" s="22"/>
    </row>
    <row r="38" spans="2:22" x14ac:dyDescent="0.25">
      <c r="B38" s="29" t="s">
        <v>57</v>
      </c>
      <c r="U38" s="22"/>
      <c r="V38" s="22"/>
    </row>
    <row r="39" spans="2:22" x14ac:dyDescent="0.25">
      <c r="B39" s="29" t="s">
        <v>58</v>
      </c>
      <c r="U39" s="22"/>
      <c r="V39" s="22"/>
    </row>
    <row r="40" spans="2:22" x14ac:dyDescent="0.25">
      <c r="B40" s="29" t="s">
        <v>59</v>
      </c>
      <c r="U40" s="22"/>
      <c r="V40" s="22"/>
    </row>
    <row r="41" spans="2:22" x14ac:dyDescent="0.25">
      <c r="B41" s="29" t="s">
        <v>60</v>
      </c>
      <c r="U41" s="22"/>
      <c r="V41" s="22"/>
    </row>
    <row r="42" spans="2:22" x14ac:dyDescent="0.25">
      <c r="B42" s="29" t="s">
        <v>61</v>
      </c>
      <c r="U42" s="22"/>
      <c r="V42" s="22"/>
    </row>
    <row r="43" spans="2:22" x14ac:dyDescent="0.25">
      <c r="U43" s="22"/>
      <c r="V43" s="22"/>
    </row>
    <row r="44" spans="2:22" x14ac:dyDescent="0.25">
      <c r="U44" s="22"/>
      <c r="V44" s="22"/>
    </row>
    <row r="45" spans="2:22" x14ac:dyDescent="0.25">
      <c r="U45" s="22"/>
      <c r="V45" s="22"/>
    </row>
    <row r="46" spans="2:22" x14ac:dyDescent="0.25">
      <c r="B46" s="29" t="s">
        <v>27</v>
      </c>
      <c r="C46" s="29" t="s">
        <v>28</v>
      </c>
      <c r="D46" s="29" t="s">
        <v>29</v>
      </c>
      <c r="E46" s="29" t="s">
        <v>30</v>
      </c>
      <c r="F46"/>
      <c r="G46"/>
    </row>
    <row r="47" spans="2:22" x14ac:dyDescent="0.25">
      <c r="B47" s="29" t="s">
        <v>71</v>
      </c>
      <c r="C47" s="29" t="s">
        <v>73</v>
      </c>
      <c r="D47" s="29" t="s">
        <v>77</v>
      </c>
      <c r="E47" s="29" t="s">
        <v>160</v>
      </c>
      <c r="F47"/>
      <c r="G47"/>
    </row>
    <row r="48" spans="2:22" x14ac:dyDescent="0.25">
      <c r="B48" s="29" t="s">
        <v>72</v>
      </c>
      <c r="C48" s="29" t="s">
        <v>74</v>
      </c>
      <c r="D48" s="29" t="s">
        <v>79</v>
      </c>
      <c r="E48" s="29" t="s">
        <v>78</v>
      </c>
      <c r="F48"/>
      <c r="G48"/>
    </row>
    <row r="49" spans="3:7" x14ac:dyDescent="0.25">
      <c r="C49" s="29" t="s">
        <v>75</v>
      </c>
      <c r="D49" s="29" t="s">
        <v>80</v>
      </c>
      <c r="F49"/>
      <c r="G49"/>
    </row>
    <row r="50" spans="3:7" x14ac:dyDescent="0.25">
      <c r="C50" s="29" t="s">
        <v>76</v>
      </c>
      <c r="F50"/>
      <c r="G50"/>
    </row>
  </sheetData>
  <sheetProtection selectLockedCells="1"/>
  <pageMargins left="0.7" right="0.7" top="0.75" bottom="0.75" header="0.3" footer="0.3"/>
  <tableParts count="5">
    <tablePart r:id="rId1"/>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77A6-4688-4DAD-BCDA-B0596F3CA811}">
  <sheetPr>
    <tabColor rgb="FFFFFF00"/>
  </sheetPr>
  <dimension ref="B1:E23"/>
  <sheetViews>
    <sheetView tabSelected="1" workbookViewId="0">
      <selection activeCell="D12" sqref="D12"/>
    </sheetView>
  </sheetViews>
  <sheetFormatPr defaultRowHeight="15" x14ac:dyDescent="0.25"/>
  <cols>
    <col min="1" max="1" width="9.140625" style="30"/>
    <col min="2" max="2" width="11.7109375" style="30" bestFit="1" customWidth="1"/>
    <col min="3" max="3" width="42.28515625" style="30" bestFit="1" customWidth="1"/>
    <col min="4" max="4" width="38.140625" style="30" customWidth="1"/>
    <col min="5" max="5" width="11" style="30" bestFit="1" customWidth="1"/>
    <col min="6" max="6" width="9.140625" style="30"/>
    <col min="7" max="7" width="12" style="30" customWidth="1"/>
    <col min="8" max="9" width="22.140625" style="30" customWidth="1"/>
    <col min="10" max="13" width="9.140625" style="30"/>
    <col min="14" max="14" width="13.42578125" style="30" bestFit="1" customWidth="1"/>
    <col min="15" max="16384" width="9.140625" style="30"/>
  </cols>
  <sheetData>
    <row r="1" spans="2:4" ht="80.25" customHeight="1" x14ac:dyDescent="0.25"/>
    <row r="2" spans="2:4" ht="15.75" thickBot="1" x14ac:dyDescent="0.3"/>
    <row r="3" spans="2:4" x14ac:dyDescent="0.25">
      <c r="B3" s="79"/>
      <c r="C3" s="80" t="s">
        <v>0</v>
      </c>
      <c r="D3" s="82"/>
    </row>
    <row r="4" spans="2:4" x14ac:dyDescent="0.25">
      <c r="B4" s="73"/>
      <c r="C4" s="75" t="s">
        <v>166</v>
      </c>
      <c r="D4" s="72" t="s">
        <v>34</v>
      </c>
    </row>
    <row r="5" spans="2:4" x14ac:dyDescent="0.25">
      <c r="B5" s="73" t="s">
        <v>10</v>
      </c>
      <c r="C5" s="74" t="s">
        <v>3</v>
      </c>
      <c r="D5" s="89" t="s">
        <v>4</v>
      </c>
    </row>
    <row r="6" spans="2:4" x14ac:dyDescent="0.25">
      <c r="B6" s="73" t="s">
        <v>10</v>
      </c>
      <c r="C6" s="74" t="s">
        <v>20</v>
      </c>
      <c r="D6" s="89" t="s">
        <v>81</v>
      </c>
    </row>
    <row r="7" spans="2:4" x14ac:dyDescent="0.25">
      <c r="B7" s="73" t="s">
        <v>10</v>
      </c>
      <c r="C7" s="74"/>
      <c r="D7" s="167"/>
    </row>
    <row r="8" spans="2:4" x14ac:dyDescent="0.25">
      <c r="B8" s="73" t="s">
        <v>10</v>
      </c>
      <c r="C8" s="75" t="s">
        <v>88</v>
      </c>
      <c r="D8" s="72" t="s">
        <v>90</v>
      </c>
    </row>
    <row r="9" spans="2:4" x14ac:dyDescent="0.25">
      <c r="B9" s="73"/>
      <c r="C9" s="74" t="s">
        <v>89</v>
      </c>
      <c r="D9" s="89">
        <v>120</v>
      </c>
    </row>
    <row r="10" spans="2:4" x14ac:dyDescent="0.25">
      <c r="B10" s="73"/>
      <c r="C10" s="74" t="s">
        <v>40</v>
      </c>
      <c r="D10" s="89">
        <v>80</v>
      </c>
    </row>
    <row r="11" spans="2:4" x14ac:dyDescent="0.25">
      <c r="B11" s="73" t="s">
        <v>10</v>
      </c>
      <c r="C11" s="74" t="s">
        <v>92</v>
      </c>
      <c r="D11" s="89">
        <v>150</v>
      </c>
    </row>
    <row r="12" spans="2:4" x14ac:dyDescent="0.25">
      <c r="B12" s="73" t="s">
        <v>10</v>
      </c>
      <c r="C12" s="74" t="s">
        <v>91</v>
      </c>
      <c r="D12" s="72">
        <f>SUM(D9:D11)</f>
        <v>350</v>
      </c>
    </row>
    <row r="13" spans="2:4" x14ac:dyDescent="0.25">
      <c r="B13" s="73" t="s">
        <v>10</v>
      </c>
      <c r="C13" s="74"/>
      <c r="D13" s="167"/>
    </row>
    <row r="14" spans="2:4" x14ac:dyDescent="0.25">
      <c r="B14" s="73" t="s">
        <v>10</v>
      </c>
      <c r="C14" s="75" t="s">
        <v>135</v>
      </c>
      <c r="D14" s="89" t="s">
        <v>165</v>
      </c>
    </row>
    <row r="15" spans="2:4" x14ac:dyDescent="0.25">
      <c r="B15" s="73" t="s">
        <v>10</v>
      </c>
      <c r="C15" s="169" t="s">
        <v>137</v>
      </c>
      <c r="D15" s="168"/>
    </row>
    <row r="16" spans="2:4" x14ac:dyDescent="0.25">
      <c r="B16" s="73"/>
      <c r="C16" s="165" t="s">
        <v>138</v>
      </c>
      <c r="D16" s="89" t="s">
        <v>97</v>
      </c>
    </row>
    <row r="17" spans="2:5" x14ac:dyDescent="0.25">
      <c r="B17" s="73"/>
      <c r="C17" s="165" t="s">
        <v>139</v>
      </c>
      <c r="D17" s="89" t="s">
        <v>104</v>
      </c>
    </row>
    <row r="18" spans="2:5" x14ac:dyDescent="0.25">
      <c r="B18" s="73" t="s">
        <v>10</v>
      </c>
      <c r="C18" s="165" t="s">
        <v>140</v>
      </c>
      <c r="D18" s="89" t="s">
        <v>109</v>
      </c>
    </row>
    <row r="19" spans="2:5" ht="15.75" thickBot="1" x14ac:dyDescent="0.3">
      <c r="B19" s="70" t="s">
        <v>10</v>
      </c>
      <c r="C19" s="166" t="s">
        <v>141</v>
      </c>
      <c r="D19" s="90" t="s">
        <v>112</v>
      </c>
    </row>
    <row r="21" spans="2:5" ht="15.75" thickBot="1" x14ac:dyDescent="0.3">
      <c r="B21" s="106" t="s">
        <v>151</v>
      </c>
      <c r="C21" s="106"/>
    </row>
    <row r="22" spans="2:5" ht="15.75" thickBot="1" x14ac:dyDescent="0.3">
      <c r="B22" s="65" t="s">
        <v>147</v>
      </c>
      <c r="C22" s="66" t="s">
        <v>148</v>
      </c>
      <c r="D22" s="67" t="s">
        <v>149</v>
      </c>
      <c r="E22" s="68" t="s">
        <v>150</v>
      </c>
    </row>
    <row r="23" spans="2:5" ht="15.75" thickBot="1" x14ac:dyDescent="0.3">
      <c r="B23" s="86">
        <v>100</v>
      </c>
      <c r="C23" s="87">
        <v>4</v>
      </c>
      <c r="D23" s="88">
        <v>8</v>
      </c>
      <c r="E23" s="64">
        <f>B23/VLOOKUP(D23,Tabel112[],C23+1,FALSE)</f>
        <v>115.96059115025622</v>
      </c>
    </row>
  </sheetData>
  <sheetProtection selectLockedCells="1"/>
  <mergeCells count="1">
    <mergeCell ref="B21:C21"/>
  </mergeCells>
  <dataValidations count="3">
    <dataValidation type="list" allowBlank="1" showInputMessage="1" showErrorMessage="1" sqref="D5" xr:uid="{7CF99E2D-29FA-4F39-AA2A-3E5A80A007FB}">
      <formula1>Konkurrence_squat</formula1>
    </dataValidation>
    <dataValidation type="list" allowBlank="1" showInputMessage="1" showErrorMessage="1" sqref="D7" xr:uid="{999DD234-E572-433E-BA66-A5F31BC1852F}">
      <formula1>Støtte_squat</formula1>
    </dataValidation>
    <dataValidation type="list" allowBlank="1" showInputMessage="1" showErrorMessage="1" sqref="D13" xr:uid="{611793CD-7E41-42E7-B1FC-C60B685AA82E}">
      <formula1>Støtte_bænk</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EAC54C1-2D2D-49D8-AF22-608DB0DC855A}">
          <x14:formula1>
            <xm:f>Definitioner!$B$22:$B$23</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2C4CC-36F5-47A4-84B6-D438C759E513}">
  <sheetPr>
    <tabColor rgb="FFFFFF00"/>
  </sheetPr>
  <dimension ref="B1:H32"/>
  <sheetViews>
    <sheetView workbookViewId="0">
      <selection activeCell="D27" sqref="D27"/>
    </sheetView>
  </sheetViews>
  <sheetFormatPr defaultRowHeight="15" x14ac:dyDescent="0.25"/>
  <cols>
    <col min="1" max="1" width="9.140625" style="30"/>
    <col min="2" max="2" width="11.7109375" style="30" bestFit="1" customWidth="1"/>
    <col min="3" max="3" width="42.28515625" style="30" bestFit="1" customWidth="1"/>
    <col min="4" max="4" width="38.140625" style="30" customWidth="1"/>
    <col min="5" max="5" width="11" style="30" bestFit="1" customWidth="1"/>
    <col min="6" max="6" width="9.140625" style="30"/>
    <col min="7" max="7" width="12" style="30" customWidth="1"/>
    <col min="8" max="9" width="22.140625" style="30" customWidth="1"/>
    <col min="10" max="13" width="9.140625" style="30"/>
    <col min="14" max="14" width="13.42578125" style="30" bestFit="1" customWidth="1"/>
    <col min="15" max="16384" width="9.140625" style="30"/>
  </cols>
  <sheetData>
    <row r="1" spans="2:8" ht="80.25" customHeight="1" x14ac:dyDescent="0.25"/>
    <row r="2" spans="2:8" ht="15.75" thickBot="1" x14ac:dyDescent="0.3"/>
    <row r="3" spans="2:8" x14ac:dyDescent="0.25">
      <c r="B3" s="79"/>
      <c r="C3" s="80" t="s">
        <v>0</v>
      </c>
      <c r="D3" s="81"/>
      <c r="E3" s="82"/>
      <c r="G3" s="79" t="s">
        <v>88</v>
      </c>
      <c r="H3" s="82" t="s">
        <v>90</v>
      </c>
    </row>
    <row r="4" spans="2:8" x14ac:dyDescent="0.25">
      <c r="B4" s="73" t="s">
        <v>9</v>
      </c>
      <c r="C4" s="75" t="s">
        <v>1</v>
      </c>
      <c r="D4" s="75" t="s">
        <v>37</v>
      </c>
      <c r="E4" s="72"/>
      <c r="G4" s="73" t="s">
        <v>89</v>
      </c>
      <c r="H4" s="89">
        <v>210</v>
      </c>
    </row>
    <row r="5" spans="2:8" x14ac:dyDescent="0.25">
      <c r="B5" s="73"/>
      <c r="C5" s="75" t="s">
        <v>2</v>
      </c>
      <c r="D5" s="74" t="s">
        <v>34</v>
      </c>
      <c r="E5" s="72"/>
      <c r="G5" s="73" t="s">
        <v>40</v>
      </c>
      <c r="H5" s="89">
        <v>140</v>
      </c>
    </row>
    <row r="6" spans="2:8" x14ac:dyDescent="0.25">
      <c r="B6" s="73" t="s">
        <v>10</v>
      </c>
      <c r="C6" s="74" t="s">
        <v>3</v>
      </c>
      <c r="D6" s="83" t="str">
        <f>Opsætning!D5</f>
        <v>Lowbar Squat</v>
      </c>
      <c r="E6" s="72"/>
      <c r="G6" s="73" t="s">
        <v>92</v>
      </c>
      <c r="H6" s="89">
        <v>250</v>
      </c>
    </row>
    <row r="7" spans="2:8" ht="15.75" thickBot="1" x14ac:dyDescent="0.3">
      <c r="B7" s="73" t="s">
        <v>10</v>
      </c>
      <c r="C7" s="74" t="s">
        <v>6</v>
      </c>
      <c r="D7" s="83" t="str">
        <f>IF(D6="Lowbar squat","Highbar squat","Safetybar squat")</f>
        <v>Highbar squat</v>
      </c>
      <c r="E7" s="72"/>
      <c r="G7" s="70" t="s">
        <v>91</v>
      </c>
      <c r="H7" s="69">
        <f>SUM(H4:H6)</f>
        <v>600</v>
      </c>
    </row>
    <row r="8" spans="2:8" ht="15.75" thickBot="1" x14ac:dyDescent="0.3">
      <c r="B8" s="73" t="s">
        <v>10</v>
      </c>
      <c r="C8" s="74" t="s">
        <v>11</v>
      </c>
      <c r="D8" s="83" t="s">
        <v>32</v>
      </c>
      <c r="E8" s="84" t="s">
        <v>38</v>
      </c>
    </row>
    <row r="9" spans="2:8" ht="15.75" thickBot="1" x14ac:dyDescent="0.3">
      <c r="B9" s="73" t="s">
        <v>10</v>
      </c>
      <c r="C9" s="74" t="s">
        <v>12</v>
      </c>
      <c r="D9" s="83" t="str">
        <f>_xlfn.TEXTJOIN(" ",,D6,"med kort stop i bunden")</f>
        <v>Lowbar Squat med kort stop i bunden</v>
      </c>
      <c r="E9" s="72"/>
      <c r="G9" s="78" t="s">
        <v>135</v>
      </c>
      <c r="H9" s="91" t="s">
        <v>165</v>
      </c>
    </row>
    <row r="10" spans="2:8" x14ac:dyDescent="0.25">
      <c r="B10" s="73"/>
      <c r="C10" s="74"/>
      <c r="D10" s="74"/>
      <c r="E10" s="72"/>
      <c r="G10" s="104" t="s">
        <v>137</v>
      </c>
      <c r="H10" s="105"/>
    </row>
    <row r="11" spans="2:8" x14ac:dyDescent="0.25">
      <c r="B11" s="73"/>
      <c r="C11" s="75" t="s">
        <v>13</v>
      </c>
      <c r="D11" s="74"/>
      <c r="E11" s="72"/>
      <c r="G11" s="76" t="s">
        <v>138</v>
      </c>
      <c r="H11" s="89" t="s">
        <v>97</v>
      </c>
    </row>
    <row r="12" spans="2:8" x14ac:dyDescent="0.25">
      <c r="B12" s="73" t="s">
        <v>10</v>
      </c>
      <c r="C12" s="74" t="s">
        <v>14</v>
      </c>
      <c r="D12" s="83" t="s">
        <v>40</v>
      </c>
      <c r="E12" s="72"/>
      <c r="G12" s="76" t="s">
        <v>139</v>
      </c>
      <c r="H12" s="89" t="s">
        <v>104</v>
      </c>
    </row>
    <row r="13" spans="2:8" x14ac:dyDescent="0.25">
      <c r="B13" s="73" t="s">
        <v>10</v>
      </c>
      <c r="C13" s="74" t="s">
        <v>15</v>
      </c>
      <c r="D13" s="83" t="s">
        <v>42</v>
      </c>
      <c r="E13" s="72"/>
      <c r="G13" s="76" t="s">
        <v>140</v>
      </c>
      <c r="H13" s="89" t="s">
        <v>109</v>
      </c>
    </row>
    <row r="14" spans="2:8" ht="15.75" thickBot="1" x14ac:dyDescent="0.3">
      <c r="B14" s="73" t="s">
        <v>10</v>
      </c>
      <c r="C14" s="74" t="s">
        <v>16</v>
      </c>
      <c r="D14" s="83" t="s">
        <v>47</v>
      </c>
      <c r="E14" s="84" t="s">
        <v>38</v>
      </c>
      <c r="G14" s="77" t="s">
        <v>141</v>
      </c>
      <c r="H14" s="90" t="s">
        <v>112</v>
      </c>
    </row>
    <row r="15" spans="2:8" x14ac:dyDescent="0.25">
      <c r="B15" s="73" t="s">
        <v>10</v>
      </c>
      <c r="C15" s="74" t="s">
        <v>17</v>
      </c>
      <c r="D15" s="83" t="s">
        <v>44</v>
      </c>
      <c r="E15" s="72"/>
    </row>
    <row r="16" spans="2:8" x14ac:dyDescent="0.25">
      <c r="B16" s="73" t="s">
        <v>10</v>
      </c>
      <c r="C16" s="74" t="s">
        <v>18</v>
      </c>
      <c r="D16" s="83" t="s">
        <v>155</v>
      </c>
      <c r="E16" s="72"/>
    </row>
    <row r="17" spans="2:5" x14ac:dyDescent="0.25">
      <c r="B17" s="73"/>
      <c r="C17" s="74"/>
      <c r="D17" s="74"/>
      <c r="E17" s="72"/>
    </row>
    <row r="18" spans="2:5" x14ac:dyDescent="0.25">
      <c r="B18" s="73"/>
      <c r="C18" s="75" t="s">
        <v>19</v>
      </c>
      <c r="D18" s="74"/>
      <c r="E18" s="72"/>
    </row>
    <row r="19" spans="2:5" x14ac:dyDescent="0.25">
      <c r="B19" s="73" t="s">
        <v>10</v>
      </c>
      <c r="C19" s="74" t="s">
        <v>20</v>
      </c>
      <c r="D19" s="83" t="str">
        <f>Opsætning!D6</f>
        <v>Konventionel dødløft</v>
      </c>
      <c r="E19" s="72"/>
    </row>
    <row r="20" spans="2:5" x14ac:dyDescent="0.25">
      <c r="B20" s="73" t="s">
        <v>10</v>
      </c>
      <c r="C20" s="74" t="s">
        <v>21</v>
      </c>
      <c r="D20" s="83" t="str">
        <f>IF(D19="Konventionel dødløft","Konventionel dødløft m. stop under knæ","Konventionel dødløft")</f>
        <v>Konventionel dødløft m. stop under knæ</v>
      </c>
      <c r="E20" s="72"/>
    </row>
    <row r="21" spans="2:5" x14ac:dyDescent="0.25">
      <c r="B21" s="73" t="s">
        <v>10</v>
      </c>
      <c r="C21" s="74" t="s">
        <v>22</v>
      </c>
      <c r="D21" s="83" t="str">
        <f>_xlfn.TEXTJOIN(", ",,D19,"tempo 5 sek op")</f>
        <v>Konventionel dødløft, tempo 5 sek op</v>
      </c>
      <c r="E21" s="84" t="s">
        <v>38</v>
      </c>
    </row>
    <row r="22" spans="2:5" x14ac:dyDescent="0.25">
      <c r="B22" s="73" t="s">
        <v>10</v>
      </c>
      <c r="C22" s="74" t="s">
        <v>23</v>
      </c>
      <c r="D22" s="83" t="str">
        <f>IF(D19="Sumo dødløft","Sumo dødløft m. stop under knæ","Konventionel dødløft på 3 måtter (60 mm)")</f>
        <v>Konventionel dødløft på 3 måtter (60 mm)</v>
      </c>
      <c r="E22" s="72"/>
    </row>
    <row r="23" spans="2:5" x14ac:dyDescent="0.25">
      <c r="B23" s="73"/>
      <c r="C23" s="74"/>
      <c r="D23" s="74"/>
      <c r="E23" s="72"/>
    </row>
    <row r="24" spans="2:5" x14ac:dyDescent="0.25">
      <c r="B24" s="73"/>
      <c r="C24" s="75" t="s">
        <v>31</v>
      </c>
      <c r="D24" s="74"/>
      <c r="E24" s="72"/>
    </row>
    <row r="25" spans="2:5" x14ac:dyDescent="0.25">
      <c r="B25" s="73" t="s">
        <v>10</v>
      </c>
      <c r="C25" s="99" t="s">
        <v>162</v>
      </c>
      <c r="D25" s="83" t="s">
        <v>159</v>
      </c>
      <c r="E25" s="72"/>
    </row>
    <row r="26" spans="2:5" x14ac:dyDescent="0.25">
      <c r="B26" s="73" t="s">
        <v>10</v>
      </c>
      <c r="C26" s="99" t="s">
        <v>161</v>
      </c>
      <c r="D26" s="83" t="s">
        <v>54</v>
      </c>
      <c r="E26" s="72"/>
    </row>
    <row r="27" spans="2:5" x14ac:dyDescent="0.25">
      <c r="B27" s="73" t="s">
        <v>10</v>
      </c>
      <c r="C27" s="99" t="s">
        <v>27</v>
      </c>
      <c r="D27" s="83" t="s">
        <v>71</v>
      </c>
      <c r="E27" s="72"/>
    </row>
    <row r="28" spans="2:5" ht="15.75" thickBot="1" x14ac:dyDescent="0.3">
      <c r="B28" s="70" t="s">
        <v>10</v>
      </c>
      <c r="C28" s="100" t="s">
        <v>24</v>
      </c>
      <c r="D28" s="85" t="s">
        <v>51</v>
      </c>
      <c r="E28" s="69"/>
    </row>
    <row r="30" spans="2:5" ht="15.75" thickBot="1" x14ac:dyDescent="0.3">
      <c r="B30" s="106" t="s">
        <v>151</v>
      </c>
      <c r="C30" s="106"/>
    </row>
    <row r="31" spans="2:5" ht="15.75" thickBot="1" x14ac:dyDescent="0.3">
      <c r="B31" s="65" t="s">
        <v>147</v>
      </c>
      <c r="C31" s="66" t="s">
        <v>148</v>
      </c>
      <c r="D31" s="67" t="s">
        <v>149</v>
      </c>
      <c r="E31" s="68" t="s">
        <v>150</v>
      </c>
    </row>
    <row r="32" spans="2:5" ht="15.75" thickBot="1" x14ac:dyDescent="0.3">
      <c r="B32" s="86">
        <v>235</v>
      </c>
      <c r="C32" s="87">
        <v>4</v>
      </c>
      <c r="D32" s="88">
        <v>8</v>
      </c>
      <c r="E32" s="64">
        <f>B32/VLOOKUP(D32,Tabel112[],C32+1,FALSE)</f>
        <v>272.50738920310215</v>
      </c>
    </row>
  </sheetData>
  <sheetProtection selectLockedCells="1"/>
  <mergeCells count="2">
    <mergeCell ref="G10:H10"/>
    <mergeCell ref="B30:C30"/>
  </mergeCells>
  <dataValidations count="10">
    <dataValidation type="list" allowBlank="1" showInputMessage="1" showErrorMessage="1" sqref="D25:D28" xr:uid="{B3BD8FA1-63A7-4D92-8B94-070FED95D9EC}">
      <formula1>INDIRECT(C25)</formula1>
    </dataValidation>
    <dataValidation type="list" allowBlank="1" showInputMessage="1" showErrorMessage="1" sqref="D16" xr:uid="{129E0D84-52E5-44B7-AE33-BCC3DF793521}">
      <formula1>Overload_bænk</formula1>
    </dataValidation>
    <dataValidation type="list" allowBlank="1" showInputMessage="1" showErrorMessage="1" sqref="D15" xr:uid="{3C867668-3EC1-4C8D-ABE0-92E5CB5C5EAF}">
      <formula1>Variation_bænk</formula1>
    </dataValidation>
    <dataValidation type="list" allowBlank="1" showInputMessage="1" showErrorMessage="1" sqref="D14" xr:uid="{2376F2D6-F990-4C72-850D-13D75BC3E3C1}">
      <formula1>Støtte_bænk</formula1>
    </dataValidation>
    <dataValidation type="list" allowBlank="1" showInputMessage="1" showErrorMessage="1" sqref="D12" xr:uid="{0CE3CA43-0D77-46A1-8C9D-6A0C0573354D}">
      <formula1>Konkurrence_bænk</formula1>
    </dataValidation>
    <dataValidation type="list" allowBlank="1" showInputMessage="1" showErrorMessage="1" sqref="D13" xr:uid="{9F3327E2-6AC5-4A64-91FA-BD9540380F7D}">
      <formula1>Sekundær_bænk</formula1>
    </dataValidation>
    <dataValidation type="list" allowBlank="1" showInputMessage="1" showErrorMessage="1" sqref="D9" xr:uid="{5DC6F9BD-20A3-47EB-90B8-B3BA932EF8FC}">
      <formula1>Variation_squat</formula1>
    </dataValidation>
    <dataValidation type="list" allowBlank="1" showInputMessage="1" showErrorMessage="1" sqref="D8" xr:uid="{A003921C-FB77-4914-89F6-64E19E84161D}">
      <formula1>Støtte_squat</formula1>
    </dataValidation>
    <dataValidation type="list" allowBlank="1" showInputMessage="1" showErrorMessage="1" sqref="D6" xr:uid="{751DDCC7-C376-4637-9A3A-374D9743CAA7}">
      <formula1>Konkurrence_squat</formula1>
    </dataValidation>
    <dataValidation type="list" allowBlank="1" showInputMessage="1" showErrorMessage="1" sqref="E8 E14 E21" xr:uid="{4E979A83-91C8-473C-8CA5-7A8D43F42E93}">
      <formula1>Tilvalg</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5F18EDA-4C44-4CBD-9128-885A8C88F991}">
          <x14:formula1>
            <xm:f>'Ark1'!$B$34:$B$42</xm:f>
          </x14:formula1>
          <xm:sqref>C25:C28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B3368-501F-4269-B2EB-DDDF8040CD31}">
  <sheetPr>
    <tabColor rgb="FFEF7D7D"/>
    <pageSetUpPr fitToPage="1"/>
  </sheetPr>
  <dimension ref="A1:AJ500"/>
  <sheetViews>
    <sheetView topLeftCell="A412" zoomScale="90" zoomScaleNormal="90" zoomScaleSheetLayoutView="50" zoomScalePageLayoutView="30" workbookViewId="0">
      <selection activeCell="E420" sqref="E420:F420"/>
    </sheetView>
  </sheetViews>
  <sheetFormatPr defaultRowHeight="17.45" customHeight="1" x14ac:dyDescent="0.25"/>
  <cols>
    <col min="1" max="1" width="8.7109375" style="31" customWidth="1"/>
    <col min="2" max="2" width="10.5703125" style="30" customWidth="1"/>
    <col min="3" max="3" width="10.140625" style="30" hidden="1" customWidth="1"/>
    <col min="4" max="4" width="8.7109375" style="30" hidden="1" customWidth="1"/>
    <col min="5" max="5" width="33.42578125" style="30" customWidth="1"/>
    <col min="6" max="6" width="54.85546875" style="30" customWidth="1"/>
    <col min="7" max="19" width="5.5703125" style="32" hidden="1" customWidth="1"/>
    <col min="20" max="32" width="7.7109375" style="30" customWidth="1"/>
    <col min="33" max="35" width="8.7109375" style="31" customWidth="1"/>
    <col min="36" max="36" width="9.85546875" style="31" bestFit="1" customWidth="1"/>
    <col min="37" max="16384" width="9.140625" style="30"/>
  </cols>
  <sheetData>
    <row r="1" spans="1:36" ht="17.45" customHeight="1" thickBot="1" x14ac:dyDescent="0.3"/>
    <row r="2" spans="1:36" ht="17.45" customHeight="1" x14ac:dyDescent="0.25">
      <c r="A2" s="31" t="s">
        <v>93</v>
      </c>
      <c r="B2" s="139" t="s">
        <v>94</v>
      </c>
      <c r="C2" s="140"/>
      <c r="D2" s="141" t="str">
        <f>Opsætning!$D$14</f>
        <v>Navn Navnesen</v>
      </c>
      <c r="E2" s="141"/>
      <c r="F2" s="141"/>
      <c r="G2" s="94"/>
      <c r="H2" s="95"/>
      <c r="I2" s="95"/>
      <c r="J2" s="95"/>
      <c r="K2" s="96"/>
      <c r="L2" s="96"/>
      <c r="M2" s="96"/>
      <c r="N2" s="96"/>
      <c r="O2" s="96"/>
      <c r="P2" s="96"/>
      <c r="Q2" s="96"/>
      <c r="R2" s="96"/>
      <c r="S2" s="96"/>
      <c r="T2" s="97" t="s">
        <v>95</v>
      </c>
      <c r="U2" s="97"/>
      <c r="V2" s="98"/>
      <c r="W2" s="97"/>
      <c r="X2" s="142"/>
      <c r="Y2" s="142"/>
      <c r="Z2" s="142"/>
      <c r="AA2" s="33"/>
      <c r="AB2" s="143"/>
      <c r="AC2" s="143"/>
      <c r="AD2" s="34"/>
      <c r="AE2" s="34"/>
      <c r="AF2" s="34"/>
      <c r="AG2" s="35"/>
      <c r="AH2" s="36"/>
    </row>
    <row r="3" spans="1:36" ht="53.45" customHeight="1" thickBot="1" x14ac:dyDescent="0.3">
      <c r="A3" s="31" t="s">
        <v>93</v>
      </c>
      <c r="B3" s="144" t="s">
        <v>96</v>
      </c>
      <c r="C3" s="145"/>
      <c r="D3" s="145"/>
      <c r="E3" s="145"/>
      <c r="F3" s="145"/>
      <c r="G3" s="37"/>
      <c r="H3" s="37"/>
      <c r="I3" s="37"/>
      <c r="J3" s="37"/>
      <c r="K3" s="37"/>
      <c r="L3" s="37"/>
      <c r="M3" s="37"/>
      <c r="N3" s="37"/>
      <c r="O3" s="37"/>
      <c r="P3" s="37"/>
      <c r="Q3" s="37"/>
      <c r="R3" s="37"/>
      <c r="S3" s="37"/>
      <c r="T3" s="38"/>
      <c r="U3" s="38"/>
      <c r="V3" s="38"/>
      <c r="W3" s="38"/>
      <c r="X3" s="38"/>
      <c r="Y3" s="38"/>
      <c r="Z3" s="38"/>
      <c r="AA3" s="38"/>
      <c r="AB3" s="38"/>
      <c r="AC3" s="38"/>
      <c r="AD3" s="38"/>
      <c r="AE3" s="38"/>
      <c r="AF3" s="38"/>
      <c r="AG3" s="39"/>
      <c r="AH3" s="40"/>
    </row>
    <row r="4" spans="1:36" ht="17.45" customHeight="1" x14ac:dyDescent="0.3">
      <c r="A4" s="31" t="s">
        <v>93</v>
      </c>
      <c r="B4" s="41" t="s">
        <v>10</v>
      </c>
      <c r="C4" s="121" t="s">
        <v>134</v>
      </c>
      <c r="D4" s="122"/>
      <c r="E4" s="123" t="str">
        <f>Opsætning!$D$16</f>
        <v>Mandag</v>
      </c>
      <c r="F4" s="124"/>
      <c r="G4" s="125" t="s">
        <v>98</v>
      </c>
      <c r="H4" s="126"/>
      <c r="I4" s="126"/>
      <c r="J4" s="126"/>
      <c r="K4" s="126"/>
      <c r="L4" s="126"/>
      <c r="M4" s="126"/>
      <c r="N4" s="126"/>
      <c r="O4" s="126"/>
      <c r="P4" s="126"/>
      <c r="Q4" s="126"/>
      <c r="R4" s="126"/>
      <c r="S4" s="127"/>
      <c r="T4" s="38"/>
      <c r="U4" s="38"/>
      <c r="V4" s="38"/>
      <c r="W4" s="38"/>
      <c r="X4" s="38"/>
      <c r="Y4" s="38"/>
      <c r="Z4" s="38"/>
      <c r="AA4" s="38"/>
      <c r="AB4" s="38"/>
      <c r="AC4" s="38"/>
      <c r="AD4" s="38"/>
      <c r="AE4" s="38"/>
      <c r="AF4" s="42"/>
      <c r="AG4" s="137"/>
      <c r="AH4" s="138"/>
    </row>
    <row r="5" spans="1:36" ht="17.45" customHeight="1" thickBot="1" x14ac:dyDescent="0.3">
      <c r="B5" s="130" t="s">
        <v>99</v>
      </c>
      <c r="C5" s="131"/>
      <c r="D5" s="131"/>
      <c r="E5" s="131"/>
      <c r="F5" s="131"/>
      <c r="G5" s="128"/>
      <c r="H5" s="128"/>
      <c r="I5" s="128"/>
      <c r="J5" s="128"/>
      <c r="K5" s="128"/>
      <c r="L5" s="128"/>
      <c r="M5" s="128"/>
      <c r="N5" s="128"/>
      <c r="O5" s="128"/>
      <c r="P5" s="128"/>
      <c r="Q5" s="128"/>
      <c r="R5" s="128"/>
      <c r="S5" s="129"/>
      <c r="T5" s="38"/>
      <c r="U5" s="38"/>
      <c r="V5" s="38"/>
      <c r="W5" s="38"/>
      <c r="X5" s="38"/>
      <c r="Y5" s="38"/>
      <c r="Z5" s="38"/>
      <c r="AA5" s="38"/>
      <c r="AB5" s="38"/>
      <c r="AC5" s="38"/>
      <c r="AD5" s="38"/>
      <c r="AE5" s="38"/>
      <c r="AF5" s="38"/>
      <c r="AG5" s="39"/>
      <c r="AH5" s="40"/>
    </row>
    <row r="6" spans="1:36" s="50" customFormat="1" ht="17.45" customHeight="1" x14ac:dyDescent="0.25">
      <c r="A6" s="43">
        <f>B6</f>
        <v>1</v>
      </c>
      <c r="B6" s="112">
        <v>1</v>
      </c>
      <c r="C6" s="44"/>
      <c r="D6" s="44" t="s">
        <v>89</v>
      </c>
      <c r="E6" s="111" t="str">
        <f>'Opsætning1-5 (2)'!$D$6</f>
        <v>Lowbar Squat</v>
      </c>
      <c r="F6" s="111"/>
      <c r="G6" s="45">
        <v>60</v>
      </c>
      <c r="H6" s="45">
        <v>65</v>
      </c>
      <c r="I6" s="46">
        <v>70</v>
      </c>
      <c r="J6" s="46">
        <v>70</v>
      </c>
      <c r="K6" s="46">
        <v>70</v>
      </c>
      <c r="L6" s="46"/>
      <c r="M6" s="46"/>
      <c r="N6" s="46"/>
      <c r="O6" s="46"/>
      <c r="P6" s="46"/>
      <c r="Q6" s="46"/>
      <c r="R6" s="46"/>
      <c r="S6" s="46"/>
      <c r="T6" s="47">
        <f>MROUND(G6*$D7*0.01,2.5)</f>
        <v>72.5</v>
      </c>
      <c r="U6" s="47">
        <f t="shared" ref="U6:Y6" si="0">MROUND(H6*$D7*0.01,2.5)</f>
        <v>77.5</v>
      </c>
      <c r="V6" s="47">
        <f t="shared" si="0"/>
        <v>85</v>
      </c>
      <c r="W6" s="47">
        <f t="shared" si="0"/>
        <v>85</v>
      </c>
      <c r="X6" s="47">
        <f t="shared" si="0"/>
        <v>85</v>
      </c>
      <c r="Y6" s="47">
        <f t="shared" si="0"/>
        <v>0</v>
      </c>
      <c r="Z6" s="47">
        <f t="shared" ref="Z6" si="1">MROUND(M6*$D7*0.01,2.5)</f>
        <v>0</v>
      </c>
      <c r="AA6" s="47">
        <f t="shared" ref="AA6" si="2">MROUND(N6*$D7*0.01,2.5)</f>
        <v>0</v>
      </c>
      <c r="AB6" s="47">
        <f t="shared" ref="AB6" si="3">MROUND(O6*$D7*0.01,2.5)</f>
        <v>0</v>
      </c>
      <c r="AC6" s="47">
        <f t="shared" ref="AC6:AD6" si="4">MROUND(P6*$D7*0.01,2.5)</f>
        <v>0</v>
      </c>
      <c r="AD6" s="47">
        <f t="shared" si="4"/>
        <v>0</v>
      </c>
      <c r="AE6" s="47">
        <f t="shared" ref="AE6" si="5">MROUND(R6*$D7*0.01,2.5)</f>
        <v>0</v>
      </c>
      <c r="AF6" s="47">
        <f t="shared" ref="AF6" si="6">MROUND(S6*$D7*0.01,2.5)</f>
        <v>0</v>
      </c>
      <c r="AG6" s="48">
        <f>IF(T6=0,"",SUMPRODUCT(T6:AF6,T7:AF7))</f>
        <v>2430</v>
      </c>
      <c r="AH6" s="49">
        <f>SUM(T6:AF6)</f>
        <v>405</v>
      </c>
      <c r="AI6" s="43"/>
      <c r="AJ6" s="43"/>
    </row>
    <row r="7" spans="1:36" s="50" customFormat="1" ht="17.45" customHeight="1" x14ac:dyDescent="0.25">
      <c r="A7" s="43">
        <f>B6</f>
        <v>1</v>
      </c>
      <c r="B7" s="112"/>
      <c r="C7" s="51" t="s">
        <v>102</v>
      </c>
      <c r="D7" s="51">
        <f>Opsætning!$D$9</f>
        <v>120</v>
      </c>
      <c r="E7" s="111" t="s">
        <v>100</v>
      </c>
      <c r="F7" s="111"/>
      <c r="G7" s="52">
        <v>6</v>
      </c>
      <c r="H7" s="52">
        <v>6</v>
      </c>
      <c r="I7" s="53">
        <v>6</v>
      </c>
      <c r="J7" s="53">
        <v>6</v>
      </c>
      <c r="K7" s="53">
        <v>6</v>
      </c>
      <c r="L7" s="53"/>
      <c r="M7" s="53"/>
      <c r="N7" s="53"/>
      <c r="O7" s="53"/>
      <c r="P7" s="53"/>
      <c r="Q7" s="53"/>
      <c r="R7" s="53"/>
      <c r="S7" s="53"/>
      <c r="T7" s="47">
        <f t="shared" ref="T7:AF7" si="7">IF(G7="",,G7)</f>
        <v>6</v>
      </c>
      <c r="U7" s="47">
        <f t="shared" si="7"/>
        <v>6</v>
      </c>
      <c r="V7" s="47">
        <f t="shared" si="7"/>
        <v>6</v>
      </c>
      <c r="W7" s="47">
        <f t="shared" si="7"/>
        <v>6</v>
      </c>
      <c r="X7" s="47">
        <f t="shared" si="7"/>
        <v>6</v>
      </c>
      <c r="Y7" s="47">
        <f t="shared" si="7"/>
        <v>0</v>
      </c>
      <c r="Z7" s="47">
        <f t="shared" si="7"/>
        <v>0</v>
      </c>
      <c r="AA7" s="47">
        <f t="shared" si="7"/>
        <v>0</v>
      </c>
      <c r="AB7" s="47">
        <f t="shared" si="7"/>
        <v>0</v>
      </c>
      <c r="AC7" s="47">
        <f t="shared" si="7"/>
        <v>0</v>
      </c>
      <c r="AD7" s="47">
        <f t="shared" si="7"/>
        <v>0</v>
      </c>
      <c r="AE7" s="47">
        <f t="shared" si="7"/>
        <v>0</v>
      </c>
      <c r="AF7" s="47">
        <f t="shared" si="7"/>
        <v>0</v>
      </c>
      <c r="AG7" s="48">
        <f>IF(T7=0,"",SUM(T7:AF7))</f>
        <v>30</v>
      </c>
      <c r="AH7" s="49">
        <f t="shared" ref="AH7:AH13" si="8">SUM(T7:AF7)</f>
        <v>30</v>
      </c>
      <c r="AI7" s="43"/>
      <c r="AJ7" s="43"/>
    </row>
    <row r="8" spans="1:36" s="50" customFormat="1" ht="17.45" customHeight="1" x14ac:dyDescent="0.25">
      <c r="A8" s="43">
        <f t="shared" ref="A8" si="9">B8</f>
        <v>2</v>
      </c>
      <c r="B8" s="112">
        <v>2</v>
      </c>
      <c r="C8" s="44"/>
      <c r="D8" s="44" t="s">
        <v>101</v>
      </c>
      <c r="E8" s="111" t="str">
        <f>'Opsætning1-5 (2)'!$D$12</f>
        <v>Bænkpres</v>
      </c>
      <c r="F8" s="111"/>
      <c r="G8" s="54">
        <v>60</v>
      </c>
      <c r="H8" s="54">
        <v>65</v>
      </c>
      <c r="I8" s="54">
        <v>70</v>
      </c>
      <c r="J8" s="54">
        <v>70</v>
      </c>
      <c r="K8" s="54">
        <v>70</v>
      </c>
      <c r="L8" s="54">
        <v>70</v>
      </c>
      <c r="M8" s="54"/>
      <c r="N8" s="54"/>
      <c r="O8" s="54"/>
      <c r="P8" s="54"/>
      <c r="Q8" s="54"/>
      <c r="R8" s="54"/>
      <c r="S8" s="54"/>
      <c r="T8" s="47">
        <f t="shared" ref="T8" si="10">MROUND(G8*$D9*0.01,2.5)</f>
        <v>47.5</v>
      </c>
      <c r="U8" s="47">
        <f t="shared" ref="U8" si="11">MROUND(H8*$D9*0.01,2.5)</f>
        <v>52.5</v>
      </c>
      <c r="V8" s="47">
        <f t="shared" ref="V8" si="12">MROUND(I8*$D9*0.01,2.5)</f>
        <v>55</v>
      </c>
      <c r="W8" s="47">
        <f t="shared" ref="W8" si="13">MROUND(J8*$D9*0.01,2.5)</f>
        <v>55</v>
      </c>
      <c r="X8" s="47">
        <f t="shared" ref="X8" si="14">MROUND(K8*$D9*0.01,2.5)</f>
        <v>55</v>
      </c>
      <c r="Y8" s="47">
        <f t="shared" ref="Y8" si="15">MROUND(L8*$D9*0.01,2.5)</f>
        <v>55</v>
      </c>
      <c r="Z8" s="47">
        <f t="shared" ref="Z8" si="16">MROUND(M8*$D9*0.01,2.5)</f>
        <v>0</v>
      </c>
      <c r="AA8" s="47">
        <f t="shared" ref="AA8" si="17">MROUND(N8*$D9*0.01,2.5)</f>
        <v>0</v>
      </c>
      <c r="AB8" s="47">
        <f t="shared" ref="AB8" si="18">MROUND(O8*$D9*0.01,2.5)</f>
        <v>0</v>
      </c>
      <c r="AC8" s="47">
        <f t="shared" ref="AC8" si="19">MROUND(P8*$D9*0.01,2.5)</f>
        <v>0</v>
      </c>
      <c r="AD8" s="47">
        <f t="shared" ref="AD8" si="20">MROUND(Q8*$D9*0.01,2.5)</f>
        <v>0</v>
      </c>
      <c r="AE8" s="47">
        <f t="shared" ref="AE8" si="21">MROUND(R8*$D9*0.01,2.5)</f>
        <v>0</v>
      </c>
      <c r="AF8" s="47">
        <f t="shared" ref="AF8" si="22">MROUND(S8*$D9*0.01,2.5)</f>
        <v>0</v>
      </c>
      <c r="AG8" s="48">
        <f t="shared" ref="AG8" si="23">IF(T8=0,"",SUMPRODUCT(T8:AF8,T9:AF9))</f>
        <v>1600</v>
      </c>
      <c r="AH8" s="49">
        <f t="shared" si="8"/>
        <v>320</v>
      </c>
      <c r="AI8" s="43"/>
      <c r="AJ8" s="43"/>
    </row>
    <row r="9" spans="1:36" s="50" customFormat="1" ht="17.45" customHeight="1" x14ac:dyDescent="0.25">
      <c r="A9" s="43">
        <f t="shared" ref="A9" si="24">B8</f>
        <v>2</v>
      </c>
      <c r="B9" s="112"/>
      <c r="C9" s="51" t="s">
        <v>102</v>
      </c>
      <c r="D9" s="51">
        <f>Opsætning!$D$10</f>
        <v>80</v>
      </c>
      <c r="E9" s="111" t="s">
        <v>100</v>
      </c>
      <c r="F9" s="111"/>
      <c r="G9" s="53">
        <v>5</v>
      </c>
      <c r="H9" s="53">
        <v>5</v>
      </c>
      <c r="I9" s="53">
        <v>5</v>
      </c>
      <c r="J9" s="53">
        <v>5</v>
      </c>
      <c r="K9" s="53">
        <v>5</v>
      </c>
      <c r="L9" s="53">
        <v>5</v>
      </c>
      <c r="M9" s="53"/>
      <c r="N9" s="53"/>
      <c r="O9" s="53"/>
      <c r="P9" s="53"/>
      <c r="Q9" s="53"/>
      <c r="R9" s="53"/>
      <c r="S9" s="53"/>
      <c r="T9" s="47">
        <f t="shared" ref="T9" si="25">IF(G9="",,G9)</f>
        <v>5</v>
      </c>
      <c r="U9" s="47">
        <f t="shared" ref="U9" si="26">IF(H9="",,H9)</f>
        <v>5</v>
      </c>
      <c r="V9" s="47">
        <f t="shared" ref="V9" si="27">IF(I9="",,I9)</f>
        <v>5</v>
      </c>
      <c r="W9" s="47">
        <f t="shared" ref="W9" si="28">IF(J9="",,J9)</f>
        <v>5</v>
      </c>
      <c r="X9" s="47">
        <f t="shared" ref="X9" si="29">IF(K9="",,K9)</f>
        <v>5</v>
      </c>
      <c r="Y9" s="47">
        <f t="shared" ref="Y9" si="30">IF(L9="",,L9)</f>
        <v>5</v>
      </c>
      <c r="Z9" s="47">
        <f t="shared" ref="Z9" si="31">IF(M9="",,M9)</f>
        <v>0</v>
      </c>
      <c r="AA9" s="47">
        <f t="shared" ref="AA9" si="32">IF(N9="",,N9)</f>
        <v>0</v>
      </c>
      <c r="AB9" s="47">
        <f t="shared" ref="AB9" si="33">IF(O9="",,O9)</f>
        <v>0</v>
      </c>
      <c r="AC9" s="47">
        <f t="shared" ref="AC9" si="34">IF(P9="",,P9)</f>
        <v>0</v>
      </c>
      <c r="AD9" s="47">
        <f t="shared" ref="AD9" si="35">IF(Q9="",,Q9)</f>
        <v>0</v>
      </c>
      <c r="AE9" s="47">
        <f t="shared" ref="AE9" si="36">IF(R9="",,R9)</f>
        <v>0</v>
      </c>
      <c r="AF9" s="47">
        <f t="shared" ref="AF9" si="37">IF(S9="",,S9)</f>
        <v>0</v>
      </c>
      <c r="AG9" s="48">
        <f t="shared" ref="AG9" si="38">IF(T9=0,"",SUM(T9:AF9))</f>
        <v>30</v>
      </c>
      <c r="AH9" s="49">
        <f t="shared" si="8"/>
        <v>30</v>
      </c>
      <c r="AI9" s="43"/>
      <c r="AJ9" s="43"/>
    </row>
    <row r="10" spans="1:36" s="50" customFormat="1" ht="17.45" customHeight="1" x14ac:dyDescent="0.25">
      <c r="A10" s="43">
        <f t="shared" ref="A10" si="39">B10</f>
        <v>3</v>
      </c>
      <c r="B10" s="112">
        <v>3</v>
      </c>
      <c r="C10" s="44" t="str">
        <f>'Opsætning1-5 (2)'!$E$14</f>
        <v>Tempo</v>
      </c>
      <c r="D10" s="44" t="s">
        <v>101</v>
      </c>
      <c r="E10" s="111" t="str">
        <f>'Opsætning1-5 (2)'!$D$14</f>
        <v>Tempo bænk 3 sek ned</v>
      </c>
      <c r="F10" s="111"/>
      <c r="G10" s="55">
        <f>IF($C$10="tempo",50,60)</f>
        <v>50</v>
      </c>
      <c r="H10" s="55">
        <f t="shared" ref="H10:I10" si="40">IF($C$10="tempo",50,60)</f>
        <v>50</v>
      </c>
      <c r="I10" s="55">
        <f t="shared" si="40"/>
        <v>50</v>
      </c>
      <c r="J10" s="55"/>
      <c r="K10" s="56"/>
      <c r="L10" s="56"/>
      <c r="M10" s="54"/>
      <c r="N10" s="54"/>
      <c r="O10" s="54"/>
      <c r="P10" s="54"/>
      <c r="Q10" s="54"/>
      <c r="R10" s="54"/>
      <c r="S10" s="54"/>
      <c r="T10" s="47">
        <f t="shared" ref="T10" si="41">MROUND(G10*$D11*0.01,2.5)</f>
        <v>40</v>
      </c>
      <c r="U10" s="47">
        <f t="shared" ref="U10" si="42">MROUND(H10*$D11*0.01,2.5)</f>
        <v>40</v>
      </c>
      <c r="V10" s="47">
        <f t="shared" ref="V10" si="43">MROUND(I10*$D11*0.01,2.5)</f>
        <v>40</v>
      </c>
      <c r="W10" s="47">
        <f t="shared" ref="W10" si="44">MROUND(J10*$D11*0.01,2.5)</f>
        <v>0</v>
      </c>
      <c r="X10" s="47">
        <f t="shared" ref="X10" si="45">MROUND(K10*$D11*0.01,2.5)</f>
        <v>0</v>
      </c>
      <c r="Y10" s="47">
        <f t="shared" ref="Y10" si="46">MROUND(L10*$D11*0.01,2.5)</f>
        <v>0</v>
      </c>
      <c r="Z10" s="47">
        <f t="shared" ref="Z10" si="47">MROUND(M10*$D11*0.01,2.5)</f>
        <v>0</v>
      </c>
      <c r="AA10" s="47">
        <f t="shared" ref="AA10" si="48">MROUND(N10*$D11*0.01,2.5)</f>
        <v>0</v>
      </c>
      <c r="AB10" s="47">
        <f t="shared" ref="AB10" si="49">MROUND(O10*$D11*0.01,2.5)</f>
        <v>0</v>
      </c>
      <c r="AC10" s="47">
        <f t="shared" ref="AC10" si="50">MROUND(P10*$D11*0.01,2.5)</f>
        <v>0</v>
      </c>
      <c r="AD10" s="47">
        <f t="shared" ref="AD10" si="51">MROUND(Q10*$D11*0.01,2.5)</f>
        <v>0</v>
      </c>
      <c r="AE10" s="47">
        <f t="shared" ref="AE10" si="52">MROUND(R10*$D11*0.01,2.5)</f>
        <v>0</v>
      </c>
      <c r="AF10" s="47">
        <f t="shared" ref="AF10" si="53">MROUND(S10*$D11*0.01,2.5)</f>
        <v>0</v>
      </c>
      <c r="AG10" s="48">
        <f t="shared" ref="AG10" si="54">IF(T10=0,"",SUMPRODUCT(T10:AF10,T11:AF11))</f>
        <v>720</v>
      </c>
      <c r="AH10" s="49">
        <f t="shared" si="8"/>
        <v>120</v>
      </c>
      <c r="AI10" s="43"/>
      <c r="AJ10" s="43"/>
    </row>
    <row r="11" spans="1:36" s="50" customFormat="1" ht="17.45" customHeight="1" x14ac:dyDescent="0.25">
      <c r="A11" s="43">
        <f t="shared" ref="A11" si="55">B10</f>
        <v>3</v>
      </c>
      <c r="B11" s="112"/>
      <c r="C11" s="51" t="s">
        <v>102</v>
      </c>
      <c r="D11" s="51">
        <f>Opsætning!$D$10</f>
        <v>80</v>
      </c>
      <c r="E11" s="111" t="s">
        <v>100</v>
      </c>
      <c r="F11" s="111"/>
      <c r="G11" s="57">
        <f>IF($C$10="tempo",6,10)</f>
        <v>6</v>
      </c>
      <c r="H11" s="57">
        <f t="shared" ref="H11:I11" si="56">IF($C$10="tempo",6,10)</f>
        <v>6</v>
      </c>
      <c r="I11" s="57">
        <f t="shared" si="56"/>
        <v>6</v>
      </c>
      <c r="J11" s="57"/>
      <c r="K11" s="52"/>
      <c r="L11" s="52"/>
      <c r="M11" s="53"/>
      <c r="N11" s="53"/>
      <c r="O11" s="53"/>
      <c r="P11" s="53"/>
      <c r="Q11" s="53"/>
      <c r="R11" s="53"/>
      <c r="S11" s="53"/>
      <c r="T11" s="47">
        <f t="shared" ref="T11" si="57">IF(G11="",,G11)</f>
        <v>6</v>
      </c>
      <c r="U11" s="47">
        <f t="shared" ref="U11" si="58">IF(H11="",,H11)</f>
        <v>6</v>
      </c>
      <c r="V11" s="47">
        <f t="shared" ref="V11" si="59">IF(I11="",,I11)</f>
        <v>6</v>
      </c>
      <c r="W11" s="47">
        <f t="shared" ref="W11" si="60">IF(J11="",,J11)</f>
        <v>0</v>
      </c>
      <c r="X11" s="47">
        <f t="shared" ref="X11" si="61">IF(K11="",,K11)</f>
        <v>0</v>
      </c>
      <c r="Y11" s="47">
        <f t="shared" ref="Y11" si="62">IF(L11="",,L11)</f>
        <v>0</v>
      </c>
      <c r="Z11" s="47">
        <f t="shared" ref="Z11" si="63">IF(M11="",,M11)</f>
        <v>0</v>
      </c>
      <c r="AA11" s="47">
        <f t="shared" ref="AA11" si="64">IF(N11="",,N11)</f>
        <v>0</v>
      </c>
      <c r="AB11" s="47">
        <f t="shared" ref="AB11" si="65">IF(O11="",,O11)</f>
        <v>0</v>
      </c>
      <c r="AC11" s="47">
        <f t="shared" ref="AC11" si="66">IF(P11="",,P11)</f>
        <v>0</v>
      </c>
      <c r="AD11" s="47">
        <f t="shared" ref="AD11" si="67">IF(Q11="",,Q11)</f>
        <v>0</v>
      </c>
      <c r="AE11" s="47">
        <f t="shared" ref="AE11" si="68">IF(R11="",,R11)</f>
        <v>0</v>
      </c>
      <c r="AF11" s="47">
        <f t="shared" ref="AF11" si="69">IF(S11="",,S11)</f>
        <v>0</v>
      </c>
      <c r="AG11" s="48">
        <f t="shared" ref="AG11" si="70">IF(T11=0,"",SUM(T11:AF11))</f>
        <v>18</v>
      </c>
      <c r="AH11" s="49">
        <f t="shared" si="8"/>
        <v>18</v>
      </c>
      <c r="AI11" s="43"/>
      <c r="AJ11" s="43"/>
    </row>
    <row r="12" spans="1:36" s="50" customFormat="1" ht="17.45" customHeight="1" x14ac:dyDescent="0.25">
      <c r="A12" s="43">
        <f t="shared" ref="A12" si="71">B12</f>
        <v>4</v>
      </c>
      <c r="B12" s="132">
        <v>4</v>
      </c>
      <c r="C12" s="44"/>
      <c r="D12" s="44"/>
      <c r="E12" s="111" t="str">
        <f>'Opsætning1-5 (2)'!$D$25</f>
        <v>Pendlay rows</v>
      </c>
      <c r="F12" s="111"/>
      <c r="G12" s="56" t="s">
        <v>103</v>
      </c>
      <c r="H12" s="56" t="s">
        <v>103</v>
      </c>
      <c r="I12" s="56" t="s">
        <v>103</v>
      </c>
      <c r="J12" s="56"/>
      <c r="K12" s="54"/>
      <c r="L12" s="54"/>
      <c r="M12" s="54"/>
      <c r="N12" s="54"/>
      <c r="O12" s="54"/>
      <c r="P12" s="54"/>
      <c r="Q12" s="54"/>
      <c r="R12" s="54"/>
      <c r="S12" s="54"/>
      <c r="T12" s="102" t="str">
        <f>G12</f>
        <v>RIR 3</v>
      </c>
      <c r="U12" s="102" t="str">
        <f t="shared" ref="U12:V12" si="72">H12</f>
        <v>RIR 3</v>
      </c>
      <c r="V12" s="102" t="str">
        <f t="shared" si="72"/>
        <v>RIR 3</v>
      </c>
      <c r="W12" s="102">
        <f>J12</f>
        <v>0</v>
      </c>
      <c r="X12" s="102">
        <f t="shared" ref="X12:AF13" si="73">K12</f>
        <v>0</v>
      </c>
      <c r="Y12" s="102">
        <f t="shared" si="73"/>
        <v>0</v>
      </c>
      <c r="Z12" s="102">
        <f t="shared" si="73"/>
        <v>0</v>
      </c>
      <c r="AA12" s="102">
        <f t="shared" si="73"/>
        <v>0</v>
      </c>
      <c r="AB12" s="102">
        <f t="shared" si="73"/>
        <v>0</v>
      </c>
      <c r="AC12" s="102">
        <f t="shared" si="73"/>
        <v>0</v>
      </c>
      <c r="AD12" s="102">
        <f t="shared" si="73"/>
        <v>0</v>
      </c>
      <c r="AE12" s="102">
        <f t="shared" si="73"/>
        <v>0</v>
      </c>
      <c r="AF12" s="102">
        <f t="shared" si="73"/>
        <v>0</v>
      </c>
      <c r="AG12" s="48">
        <f t="shared" ref="AG12" si="74">IF(T12=0,"",SUMPRODUCT(T12:AF12,T13:AF13))</f>
        <v>0</v>
      </c>
      <c r="AH12" s="49">
        <f t="shared" si="8"/>
        <v>0</v>
      </c>
      <c r="AI12" s="43"/>
      <c r="AJ12" s="43"/>
    </row>
    <row r="13" spans="1:36" s="50" customFormat="1" ht="17.45" customHeight="1" x14ac:dyDescent="0.25">
      <c r="A13" s="43">
        <f t="shared" ref="A13" si="75">B12</f>
        <v>4</v>
      </c>
      <c r="B13" s="133"/>
      <c r="C13" s="51"/>
      <c r="D13" s="51" t="e">
        <f>_xlfn.IFS(D12="squat",Opsætning!#REF!,D12="bænk",Opsætning!#REF!,D12="dødløft",Opsætning!#REF!)</f>
        <v>#N/A</v>
      </c>
      <c r="E13" s="134" t="s">
        <v>100</v>
      </c>
      <c r="F13" s="136"/>
      <c r="G13" s="52">
        <v>10</v>
      </c>
      <c r="H13" s="52">
        <v>10</v>
      </c>
      <c r="I13" s="52">
        <v>10</v>
      </c>
      <c r="J13" s="52"/>
      <c r="K13" s="53"/>
      <c r="L13" s="53"/>
      <c r="M13" s="53"/>
      <c r="N13" s="53"/>
      <c r="O13" s="53"/>
      <c r="P13" s="53"/>
      <c r="Q13" s="53"/>
      <c r="R13" s="53"/>
      <c r="S13" s="53"/>
      <c r="T13" s="47">
        <f t="shared" ref="T13" si="76">IF(G13="",,G13)</f>
        <v>10</v>
      </c>
      <c r="U13" s="47">
        <f t="shared" ref="U13" si="77">IF(H13="",,H13)</f>
        <v>10</v>
      </c>
      <c r="V13" s="47">
        <f t="shared" ref="V13" si="78">IF(I13="",,I13)</f>
        <v>10</v>
      </c>
      <c r="W13" s="102">
        <f>J13</f>
        <v>0</v>
      </c>
      <c r="X13" s="102">
        <f t="shared" si="73"/>
        <v>0</v>
      </c>
      <c r="Y13" s="102">
        <f t="shared" si="73"/>
        <v>0</v>
      </c>
      <c r="Z13" s="102">
        <f t="shared" si="73"/>
        <v>0</v>
      </c>
      <c r="AA13" s="102">
        <f t="shared" si="73"/>
        <v>0</v>
      </c>
      <c r="AB13" s="102">
        <f t="shared" si="73"/>
        <v>0</v>
      </c>
      <c r="AC13" s="102">
        <f t="shared" si="73"/>
        <v>0</v>
      </c>
      <c r="AD13" s="102">
        <f t="shared" si="73"/>
        <v>0</v>
      </c>
      <c r="AE13" s="102">
        <f t="shared" si="73"/>
        <v>0</v>
      </c>
      <c r="AF13" s="102">
        <f t="shared" si="73"/>
        <v>0</v>
      </c>
      <c r="AG13" s="48">
        <f t="shared" ref="AG13" si="79">IF(T13=0,"",SUM(T13:AF13))</f>
        <v>30</v>
      </c>
      <c r="AH13" s="49">
        <f t="shared" si="8"/>
        <v>30</v>
      </c>
      <c r="AI13" s="43"/>
      <c r="AJ13" s="43"/>
    </row>
    <row r="14" spans="1:36" s="50" customFormat="1" ht="17.45" customHeight="1" thickBot="1" x14ac:dyDescent="0.3">
      <c r="A14" s="43"/>
      <c r="B14" s="58"/>
      <c r="C14" s="59"/>
      <c r="D14" s="59"/>
      <c r="E14" s="103"/>
      <c r="F14" s="103"/>
      <c r="G14" s="60"/>
      <c r="H14" s="60"/>
      <c r="I14" s="60"/>
      <c r="J14" s="60"/>
      <c r="K14" s="60"/>
      <c r="L14" s="60"/>
      <c r="M14" s="60"/>
      <c r="N14" s="60"/>
      <c r="O14" s="60"/>
      <c r="P14" s="60"/>
      <c r="Q14" s="60"/>
      <c r="R14" s="60"/>
      <c r="S14" s="60"/>
      <c r="T14" s="47"/>
      <c r="U14" s="47"/>
      <c r="V14" s="47"/>
      <c r="W14" s="47"/>
      <c r="X14" s="47"/>
      <c r="Y14" s="47"/>
      <c r="Z14" s="47"/>
      <c r="AA14" s="47"/>
      <c r="AB14" s="47"/>
      <c r="AC14" s="47"/>
      <c r="AD14" s="47"/>
      <c r="AE14" s="47"/>
      <c r="AF14" s="47"/>
      <c r="AG14" s="48"/>
      <c r="AH14" s="61"/>
      <c r="AI14" s="43"/>
      <c r="AJ14" s="43"/>
    </row>
    <row r="15" spans="1:36" ht="17.45" customHeight="1" x14ac:dyDescent="0.3">
      <c r="A15" s="31" t="s">
        <v>93</v>
      </c>
      <c r="B15" s="41" t="s">
        <v>10</v>
      </c>
      <c r="C15" s="121" t="s">
        <v>134</v>
      </c>
      <c r="D15" s="122"/>
      <c r="E15" s="123" t="str">
        <f>Opsætning!$D$17</f>
        <v>Tirsdag</v>
      </c>
      <c r="F15" s="124"/>
      <c r="G15" s="125" t="s">
        <v>98</v>
      </c>
      <c r="H15" s="126"/>
      <c r="I15" s="126"/>
      <c r="J15" s="126"/>
      <c r="K15" s="126"/>
      <c r="L15" s="126"/>
      <c r="M15" s="126"/>
      <c r="N15" s="126"/>
      <c r="O15" s="126"/>
      <c r="P15" s="126"/>
      <c r="Q15" s="126"/>
      <c r="R15" s="126"/>
      <c r="S15" s="127"/>
      <c r="T15" s="38"/>
      <c r="U15" s="38"/>
      <c r="V15" s="38"/>
      <c r="W15" s="38"/>
      <c r="X15" s="38"/>
      <c r="Y15" s="38"/>
      <c r="Z15" s="38"/>
      <c r="AA15" s="38"/>
      <c r="AB15" s="38"/>
      <c r="AC15" s="38"/>
      <c r="AD15" s="38"/>
      <c r="AE15" s="38"/>
      <c r="AF15" s="42"/>
      <c r="AG15" s="137"/>
      <c r="AH15" s="138"/>
    </row>
    <row r="16" spans="1:36" ht="17.45" customHeight="1" thickBot="1" x14ac:dyDescent="0.3">
      <c r="B16" s="130" t="s">
        <v>105</v>
      </c>
      <c r="C16" s="131"/>
      <c r="D16" s="131"/>
      <c r="E16" s="131"/>
      <c r="F16" s="131"/>
      <c r="G16" s="128"/>
      <c r="H16" s="128"/>
      <c r="I16" s="128"/>
      <c r="J16" s="128"/>
      <c r="K16" s="128"/>
      <c r="L16" s="128"/>
      <c r="M16" s="128"/>
      <c r="N16" s="128"/>
      <c r="O16" s="128"/>
      <c r="P16" s="128"/>
      <c r="Q16" s="128"/>
      <c r="R16" s="128"/>
      <c r="S16" s="129"/>
      <c r="T16" s="38"/>
      <c r="U16" s="38"/>
      <c r="V16" s="38"/>
      <c r="W16" s="38"/>
      <c r="X16" s="38"/>
      <c r="Y16" s="38"/>
      <c r="Z16" s="38"/>
      <c r="AA16" s="38"/>
      <c r="AB16" s="38"/>
      <c r="AC16" s="38"/>
      <c r="AD16" s="38"/>
      <c r="AE16" s="38"/>
      <c r="AF16" s="38"/>
      <c r="AG16" s="39"/>
      <c r="AH16" s="40"/>
    </row>
    <row r="17" spans="1:36" s="50" customFormat="1" ht="17.45" customHeight="1" x14ac:dyDescent="0.25">
      <c r="A17" s="43">
        <f>B17</f>
        <v>1</v>
      </c>
      <c r="B17" s="112">
        <v>1</v>
      </c>
      <c r="C17" s="44" t="str">
        <f>'Opsætning1-5 (2)'!$E$8</f>
        <v>Tempo</v>
      </c>
      <c r="D17" s="44" t="s">
        <v>89</v>
      </c>
      <c r="E17" s="111" t="str">
        <f>'Opsætning1-5 (2)'!$D$8</f>
        <v>Highbar squat 404</v>
      </c>
      <c r="F17" s="111"/>
      <c r="G17" s="45">
        <f>IF($C$17="tempo",50,60)</f>
        <v>50</v>
      </c>
      <c r="H17" s="45">
        <f t="shared" ref="H17:I17" si="80">IF($C$17="tempo",50,60)</f>
        <v>50</v>
      </c>
      <c r="I17" s="45">
        <f t="shared" si="80"/>
        <v>50</v>
      </c>
      <c r="J17" s="45">
        <f>IF($C$17="tempo",50,60)</f>
        <v>50</v>
      </c>
      <c r="K17" s="46"/>
      <c r="L17" s="46"/>
      <c r="M17" s="46"/>
      <c r="N17" s="46"/>
      <c r="O17" s="46"/>
      <c r="P17" s="46"/>
      <c r="Q17" s="46"/>
      <c r="R17" s="46"/>
      <c r="S17" s="46"/>
      <c r="T17" s="47">
        <f>MROUND(G17*$D18*0.01,2.5)</f>
        <v>60</v>
      </c>
      <c r="U17" s="47">
        <f t="shared" ref="U17" si="81">MROUND(H17*$D18*0.01,2.5)</f>
        <v>60</v>
      </c>
      <c r="V17" s="47">
        <f t="shared" ref="V17" si="82">MROUND(I17*$D18*0.01,2.5)</f>
        <v>60</v>
      </c>
      <c r="W17" s="47">
        <f t="shared" ref="W17" si="83">MROUND(J17*$D18*0.01,2.5)</f>
        <v>60</v>
      </c>
      <c r="X17" s="47">
        <f t="shared" ref="X17" si="84">MROUND(K17*$D18*0.01,2.5)</f>
        <v>0</v>
      </c>
      <c r="Y17" s="47">
        <f t="shared" ref="Y17" si="85">MROUND(L17*$D18*0.01,2.5)</f>
        <v>0</v>
      </c>
      <c r="Z17" s="47">
        <f t="shared" ref="Z17" si="86">MROUND(M17*$D18*0.01,2.5)</f>
        <v>0</v>
      </c>
      <c r="AA17" s="47">
        <f t="shared" ref="AA17" si="87">MROUND(N17*$D18*0.01,2.5)</f>
        <v>0</v>
      </c>
      <c r="AB17" s="47">
        <f t="shared" ref="AB17" si="88">MROUND(O17*$D18*0.01,2.5)</f>
        <v>0</v>
      </c>
      <c r="AC17" s="47">
        <f t="shared" ref="AC17" si="89">MROUND(P17*$D18*0.01,2.5)</f>
        <v>0</v>
      </c>
      <c r="AD17" s="47">
        <f t="shared" ref="AD17" si="90">MROUND(Q17*$D18*0.01,2.5)</f>
        <v>0</v>
      </c>
      <c r="AE17" s="47">
        <f t="shared" ref="AE17" si="91">MROUND(R17*$D18*0.01,2.5)</f>
        <v>0</v>
      </c>
      <c r="AF17" s="47">
        <f t="shared" ref="AF17" si="92">MROUND(S17*$D18*0.01,2.5)</f>
        <v>0</v>
      </c>
      <c r="AG17" s="48">
        <f>IF(T17=0,"",SUMPRODUCT(T17:AF17,T18:AF18))</f>
        <v>1440</v>
      </c>
      <c r="AH17" s="49">
        <f>SUM(T17:AF17)</f>
        <v>240</v>
      </c>
      <c r="AI17" s="43"/>
      <c r="AJ17" s="43"/>
    </row>
    <row r="18" spans="1:36" s="50" customFormat="1" ht="17.45" customHeight="1" x14ac:dyDescent="0.25">
      <c r="A18" s="43">
        <f>B17</f>
        <v>1</v>
      </c>
      <c r="B18" s="112"/>
      <c r="C18" s="51" t="s">
        <v>102</v>
      </c>
      <c r="D18" s="51">
        <f>Opsætning!$D$9</f>
        <v>120</v>
      </c>
      <c r="E18" s="111" t="s">
        <v>100</v>
      </c>
      <c r="F18" s="111"/>
      <c r="G18" s="52">
        <f>IF($C$17="tempo",6,10)</f>
        <v>6</v>
      </c>
      <c r="H18" s="52">
        <f t="shared" ref="H18:I18" si="93">IF($C$17="tempo",6,10)</f>
        <v>6</v>
      </c>
      <c r="I18" s="52">
        <f t="shared" si="93"/>
        <v>6</v>
      </c>
      <c r="J18" s="52">
        <f>IF($C$17="tempo",6,10)</f>
        <v>6</v>
      </c>
      <c r="K18" s="53"/>
      <c r="L18" s="53"/>
      <c r="M18" s="53"/>
      <c r="N18" s="53"/>
      <c r="O18" s="53"/>
      <c r="P18" s="53"/>
      <c r="Q18" s="53"/>
      <c r="R18" s="53"/>
      <c r="S18" s="53"/>
      <c r="T18" s="47">
        <f t="shared" ref="T18" si="94">IF(G18="",,G18)</f>
        <v>6</v>
      </c>
      <c r="U18" s="47">
        <f t="shared" ref="U18" si="95">IF(H18="",,H18)</f>
        <v>6</v>
      </c>
      <c r="V18" s="47">
        <f t="shared" ref="V18" si="96">IF(I18="",,I18)</f>
        <v>6</v>
      </c>
      <c r="W18" s="47">
        <f t="shared" ref="W18" si="97">IF(J18="",,J18)</f>
        <v>6</v>
      </c>
      <c r="X18" s="47">
        <f t="shared" ref="X18" si="98">IF(K18="",,K18)</f>
        <v>0</v>
      </c>
      <c r="Y18" s="47">
        <f t="shared" ref="Y18" si="99">IF(L18="",,L18)</f>
        <v>0</v>
      </c>
      <c r="Z18" s="47">
        <f t="shared" ref="Z18" si="100">IF(M18="",,M18)</f>
        <v>0</v>
      </c>
      <c r="AA18" s="47">
        <f t="shared" ref="AA18" si="101">IF(N18="",,N18)</f>
        <v>0</v>
      </c>
      <c r="AB18" s="47">
        <f t="shared" ref="AB18" si="102">IF(O18="",,O18)</f>
        <v>0</v>
      </c>
      <c r="AC18" s="47">
        <f t="shared" ref="AC18" si="103">IF(P18="",,P18)</f>
        <v>0</v>
      </c>
      <c r="AD18" s="47">
        <f t="shared" ref="AD18" si="104">IF(Q18="",,Q18)</f>
        <v>0</v>
      </c>
      <c r="AE18" s="47">
        <f t="shared" ref="AE18" si="105">IF(R18="",,R18)</f>
        <v>0</v>
      </c>
      <c r="AF18" s="47">
        <f t="shared" ref="AF18" si="106">IF(S18="",,S18)</f>
        <v>0</v>
      </c>
      <c r="AG18" s="48">
        <f>IF(T18=0,"",SUM(T18:AF18))</f>
        <v>24</v>
      </c>
      <c r="AH18" s="49">
        <f t="shared" ref="AH18:AH24" si="107">SUM(T18:AF18)</f>
        <v>24</v>
      </c>
      <c r="AI18" s="43"/>
      <c r="AJ18" s="43"/>
    </row>
    <row r="19" spans="1:36" s="50" customFormat="1" ht="17.45" customHeight="1" x14ac:dyDescent="0.25">
      <c r="A19" s="43">
        <f t="shared" ref="A19" si="108">B19</f>
        <v>2</v>
      </c>
      <c r="B19" s="112">
        <v>2</v>
      </c>
      <c r="C19" s="44"/>
      <c r="D19" s="44" t="s">
        <v>101</v>
      </c>
      <c r="E19" s="111" t="str">
        <f>'Opsætning1-5 (2)'!$D$15</f>
        <v>Bænk med 2-3 sek. Stop</v>
      </c>
      <c r="F19" s="111"/>
      <c r="G19" s="54">
        <v>60</v>
      </c>
      <c r="H19" s="54">
        <v>65</v>
      </c>
      <c r="I19" s="54">
        <v>65</v>
      </c>
      <c r="J19" s="54">
        <v>65</v>
      </c>
      <c r="K19" s="54">
        <v>65</v>
      </c>
      <c r="L19" s="54"/>
      <c r="M19" s="54"/>
      <c r="N19" s="54"/>
      <c r="O19" s="54"/>
      <c r="P19" s="54"/>
      <c r="Q19" s="54"/>
      <c r="R19" s="54"/>
      <c r="S19" s="54"/>
      <c r="T19" s="47">
        <f t="shared" ref="T19" si="109">MROUND(G19*$D20*0.01,2.5)</f>
        <v>47.5</v>
      </c>
      <c r="U19" s="47">
        <f t="shared" ref="U19" si="110">MROUND(H19*$D20*0.01,2.5)</f>
        <v>52.5</v>
      </c>
      <c r="V19" s="47">
        <f t="shared" ref="V19" si="111">MROUND(I19*$D20*0.01,2.5)</f>
        <v>52.5</v>
      </c>
      <c r="W19" s="47">
        <f t="shared" ref="W19" si="112">MROUND(J19*$D20*0.01,2.5)</f>
        <v>52.5</v>
      </c>
      <c r="X19" s="47">
        <f t="shared" ref="X19" si="113">MROUND(K19*$D20*0.01,2.5)</f>
        <v>52.5</v>
      </c>
      <c r="Y19" s="47">
        <f t="shared" ref="Y19" si="114">MROUND(L19*$D20*0.01,2.5)</f>
        <v>0</v>
      </c>
      <c r="Z19" s="47">
        <f t="shared" ref="Z19" si="115">MROUND(M19*$D20*0.01,2.5)</f>
        <v>0</v>
      </c>
      <c r="AA19" s="47">
        <f t="shared" ref="AA19" si="116">MROUND(N19*$D20*0.01,2.5)</f>
        <v>0</v>
      </c>
      <c r="AB19" s="47">
        <f t="shared" ref="AB19" si="117">MROUND(O19*$D20*0.01,2.5)</f>
        <v>0</v>
      </c>
      <c r="AC19" s="47">
        <f t="shared" ref="AC19" si="118">MROUND(P19*$D20*0.01,2.5)</f>
        <v>0</v>
      </c>
      <c r="AD19" s="47">
        <f t="shared" ref="AD19" si="119">MROUND(Q19*$D20*0.01,2.5)</f>
        <v>0</v>
      </c>
      <c r="AE19" s="47">
        <f t="shared" ref="AE19" si="120">MROUND(R19*$D20*0.01,2.5)</f>
        <v>0</v>
      </c>
      <c r="AF19" s="47">
        <f t="shared" ref="AF19" si="121">MROUND(S19*$D20*0.01,2.5)</f>
        <v>0</v>
      </c>
      <c r="AG19" s="48">
        <f t="shared" ref="AG19" si="122">IF(T19=0,"",SUMPRODUCT(T19:AF19,T20:AF20))</f>
        <v>1287.5</v>
      </c>
      <c r="AH19" s="49">
        <f t="shared" si="107"/>
        <v>257.5</v>
      </c>
      <c r="AI19" s="43"/>
      <c r="AJ19" s="43"/>
    </row>
    <row r="20" spans="1:36" s="50" customFormat="1" ht="17.45" customHeight="1" x14ac:dyDescent="0.25">
      <c r="A20" s="43">
        <f t="shared" ref="A20" si="123">B19</f>
        <v>2</v>
      </c>
      <c r="B20" s="112"/>
      <c r="C20" s="51" t="s">
        <v>102</v>
      </c>
      <c r="D20" s="51">
        <f>Opsætning!$D$10</f>
        <v>80</v>
      </c>
      <c r="E20" s="111" t="s">
        <v>100</v>
      </c>
      <c r="F20" s="111"/>
      <c r="G20" s="53">
        <v>5</v>
      </c>
      <c r="H20" s="53">
        <v>5</v>
      </c>
      <c r="I20" s="53">
        <v>5</v>
      </c>
      <c r="J20" s="53">
        <v>5</v>
      </c>
      <c r="K20" s="53">
        <v>5</v>
      </c>
      <c r="L20" s="53"/>
      <c r="M20" s="53"/>
      <c r="N20" s="53"/>
      <c r="O20" s="53"/>
      <c r="P20" s="53"/>
      <c r="Q20" s="53"/>
      <c r="R20" s="53"/>
      <c r="S20" s="53"/>
      <c r="T20" s="47">
        <f t="shared" ref="T20" si="124">IF(G20="",,G20)</f>
        <v>5</v>
      </c>
      <c r="U20" s="47">
        <f t="shared" ref="U20" si="125">IF(H20="",,H20)</f>
        <v>5</v>
      </c>
      <c r="V20" s="47">
        <f t="shared" ref="V20" si="126">IF(I20="",,I20)</f>
        <v>5</v>
      </c>
      <c r="W20" s="47">
        <f t="shared" ref="W20" si="127">IF(J20="",,J20)</f>
        <v>5</v>
      </c>
      <c r="X20" s="47">
        <f t="shared" ref="X20" si="128">IF(K20="",,K20)</f>
        <v>5</v>
      </c>
      <c r="Y20" s="47">
        <f t="shared" ref="Y20" si="129">IF(L20="",,L20)</f>
        <v>0</v>
      </c>
      <c r="Z20" s="47">
        <f t="shared" ref="Z20" si="130">IF(M20="",,M20)</f>
        <v>0</v>
      </c>
      <c r="AA20" s="47">
        <f t="shared" ref="AA20" si="131">IF(N20="",,N20)</f>
        <v>0</v>
      </c>
      <c r="AB20" s="47">
        <f t="shared" ref="AB20" si="132">IF(O20="",,O20)</f>
        <v>0</v>
      </c>
      <c r="AC20" s="47">
        <f t="shared" ref="AC20" si="133">IF(P20="",,P20)</f>
        <v>0</v>
      </c>
      <c r="AD20" s="47">
        <f t="shared" ref="AD20" si="134">IF(Q20="",,Q20)</f>
        <v>0</v>
      </c>
      <c r="AE20" s="47">
        <f t="shared" ref="AE20" si="135">IF(R20="",,R20)</f>
        <v>0</v>
      </c>
      <c r="AF20" s="47">
        <f t="shared" ref="AF20" si="136">IF(S20="",,S20)</f>
        <v>0</v>
      </c>
      <c r="AG20" s="48">
        <f t="shared" ref="AG20" si="137">IF(T20=0,"",SUM(T20:AF20))</f>
        <v>25</v>
      </c>
      <c r="AH20" s="49">
        <f t="shared" si="107"/>
        <v>25</v>
      </c>
      <c r="AI20" s="43"/>
      <c r="AJ20" s="43"/>
    </row>
    <row r="21" spans="1:36" s="50" customFormat="1" ht="17.45" customHeight="1" x14ac:dyDescent="0.25">
      <c r="A21" s="43">
        <f t="shared" ref="A21" si="138">B21</f>
        <v>3</v>
      </c>
      <c r="B21" s="112">
        <v>3</v>
      </c>
      <c r="C21" s="44"/>
      <c r="D21" s="44" t="s">
        <v>92</v>
      </c>
      <c r="E21" s="111" t="str">
        <f>'Opsætning1-5 (2)'!$D$19</f>
        <v>Konventionel dødløft</v>
      </c>
      <c r="F21" s="111"/>
      <c r="G21" s="55">
        <v>55</v>
      </c>
      <c r="H21" s="55">
        <v>60</v>
      </c>
      <c r="I21" s="55">
        <v>65</v>
      </c>
      <c r="J21" s="55">
        <v>65</v>
      </c>
      <c r="K21" s="56">
        <v>65</v>
      </c>
      <c r="L21" s="56"/>
      <c r="M21" s="54"/>
      <c r="N21" s="54"/>
      <c r="O21" s="54"/>
      <c r="P21" s="54"/>
      <c r="Q21" s="54"/>
      <c r="R21" s="54"/>
      <c r="S21" s="54"/>
      <c r="T21" s="47">
        <f t="shared" ref="T21" si="139">MROUND(G21*$D22*0.01,2.5)</f>
        <v>82.5</v>
      </c>
      <c r="U21" s="47">
        <f t="shared" ref="U21" si="140">MROUND(H21*$D22*0.01,2.5)</f>
        <v>90</v>
      </c>
      <c r="V21" s="47">
        <f t="shared" ref="V21" si="141">MROUND(I21*$D22*0.01,2.5)</f>
        <v>97.5</v>
      </c>
      <c r="W21" s="47">
        <f t="shared" ref="W21" si="142">MROUND(J21*$D22*0.01,2.5)</f>
        <v>97.5</v>
      </c>
      <c r="X21" s="47">
        <f t="shared" ref="X21" si="143">MROUND(K21*$D22*0.01,2.5)</f>
        <v>97.5</v>
      </c>
      <c r="Y21" s="47">
        <f t="shared" ref="Y21" si="144">MROUND(L21*$D22*0.01,2.5)</f>
        <v>0</v>
      </c>
      <c r="Z21" s="47">
        <f t="shared" ref="Z21" si="145">MROUND(M21*$D22*0.01,2.5)</f>
        <v>0</v>
      </c>
      <c r="AA21" s="47">
        <f t="shared" ref="AA21" si="146">MROUND(N21*$D22*0.01,2.5)</f>
        <v>0</v>
      </c>
      <c r="AB21" s="47">
        <f t="shared" ref="AB21" si="147">MROUND(O21*$D22*0.01,2.5)</f>
        <v>0</v>
      </c>
      <c r="AC21" s="47">
        <f t="shared" ref="AC21" si="148">MROUND(P21*$D22*0.01,2.5)</f>
        <v>0</v>
      </c>
      <c r="AD21" s="47">
        <f t="shared" ref="AD21" si="149">MROUND(Q21*$D22*0.01,2.5)</f>
        <v>0</v>
      </c>
      <c r="AE21" s="47">
        <f t="shared" ref="AE21" si="150">MROUND(R21*$D22*0.01,2.5)</f>
        <v>0</v>
      </c>
      <c r="AF21" s="47">
        <f t="shared" ref="AF21" si="151">MROUND(S21*$D22*0.01,2.5)</f>
        <v>0</v>
      </c>
      <c r="AG21" s="48">
        <f t="shared" ref="AG21" si="152">IF(T21=0,"",SUMPRODUCT(T21:AF21,T22:AF22))</f>
        <v>2790</v>
      </c>
      <c r="AH21" s="49">
        <f t="shared" si="107"/>
        <v>465</v>
      </c>
      <c r="AI21" s="43"/>
      <c r="AJ21" s="43"/>
    </row>
    <row r="22" spans="1:36" s="50" customFormat="1" ht="17.45" customHeight="1" x14ac:dyDescent="0.25">
      <c r="A22" s="43">
        <f t="shared" ref="A22" si="153">B21</f>
        <v>3</v>
      </c>
      <c r="B22" s="112"/>
      <c r="C22" s="51" t="s">
        <v>102</v>
      </c>
      <c r="D22" s="51">
        <f>Opsætning!$D$11</f>
        <v>150</v>
      </c>
      <c r="E22" s="111" t="s">
        <v>100</v>
      </c>
      <c r="F22" s="111"/>
      <c r="G22" s="57">
        <v>6</v>
      </c>
      <c r="H22" s="57">
        <v>6</v>
      </c>
      <c r="I22" s="57">
        <v>6</v>
      </c>
      <c r="J22" s="57">
        <v>6</v>
      </c>
      <c r="K22" s="52">
        <v>6</v>
      </c>
      <c r="L22" s="52"/>
      <c r="M22" s="53"/>
      <c r="N22" s="53"/>
      <c r="O22" s="53"/>
      <c r="P22" s="53"/>
      <c r="Q22" s="53"/>
      <c r="R22" s="53"/>
      <c r="S22" s="53"/>
      <c r="T22" s="47">
        <f t="shared" ref="T22" si="154">IF(G22="",,G22)</f>
        <v>6</v>
      </c>
      <c r="U22" s="47">
        <f t="shared" ref="U22" si="155">IF(H22="",,H22)</f>
        <v>6</v>
      </c>
      <c r="V22" s="47">
        <f t="shared" ref="V22" si="156">IF(I22="",,I22)</f>
        <v>6</v>
      </c>
      <c r="W22" s="47">
        <f t="shared" ref="W22" si="157">IF(J22="",,J22)</f>
        <v>6</v>
      </c>
      <c r="X22" s="47">
        <f t="shared" ref="X22" si="158">IF(K22="",,K22)</f>
        <v>6</v>
      </c>
      <c r="Y22" s="47">
        <f t="shared" ref="Y22" si="159">IF(L22="",,L22)</f>
        <v>0</v>
      </c>
      <c r="Z22" s="47">
        <f t="shared" ref="Z22" si="160">IF(M22="",,M22)</f>
        <v>0</v>
      </c>
      <c r="AA22" s="47">
        <f t="shared" ref="AA22" si="161">IF(N22="",,N22)</f>
        <v>0</v>
      </c>
      <c r="AB22" s="47">
        <f t="shared" ref="AB22" si="162">IF(O22="",,O22)</f>
        <v>0</v>
      </c>
      <c r="AC22" s="47">
        <f t="shared" ref="AC22" si="163">IF(P22="",,P22)</f>
        <v>0</v>
      </c>
      <c r="AD22" s="47">
        <f t="shared" ref="AD22" si="164">IF(Q22="",,Q22)</f>
        <v>0</v>
      </c>
      <c r="AE22" s="47">
        <f t="shared" ref="AE22" si="165">IF(R22="",,R22)</f>
        <v>0</v>
      </c>
      <c r="AF22" s="47">
        <f t="shared" ref="AF22" si="166">IF(S22="",,S22)</f>
        <v>0</v>
      </c>
      <c r="AG22" s="48">
        <f t="shared" ref="AG22" si="167">IF(T22=0,"",SUM(T22:AF22))</f>
        <v>30</v>
      </c>
      <c r="AH22" s="49">
        <f t="shared" si="107"/>
        <v>30</v>
      </c>
      <c r="AI22" s="43"/>
      <c r="AJ22" s="43"/>
    </row>
    <row r="23" spans="1:36" s="50" customFormat="1" ht="17.45" customHeight="1" x14ac:dyDescent="0.25">
      <c r="A23" s="43">
        <f t="shared" ref="A23" si="168">B23</f>
        <v>4</v>
      </c>
      <c r="B23" s="132">
        <v>4</v>
      </c>
      <c r="C23" s="44"/>
      <c r="D23" s="44"/>
      <c r="E23" s="111" t="str">
        <f>'Opsætning1-5 (2)'!$D$26</f>
        <v>Military press</v>
      </c>
      <c r="F23" s="111"/>
      <c r="G23" s="56" t="s">
        <v>103</v>
      </c>
      <c r="H23" s="56" t="s">
        <v>103</v>
      </c>
      <c r="I23" s="56" t="s">
        <v>103</v>
      </c>
      <c r="J23" s="56"/>
      <c r="K23" s="54"/>
      <c r="L23" s="54"/>
      <c r="M23" s="54"/>
      <c r="N23" s="54"/>
      <c r="O23" s="54"/>
      <c r="P23" s="54"/>
      <c r="Q23" s="54"/>
      <c r="R23" s="54"/>
      <c r="S23" s="54"/>
      <c r="T23" s="102" t="str">
        <f>G23</f>
        <v>RIR 3</v>
      </c>
      <c r="U23" s="102" t="str">
        <f t="shared" ref="U23" si="169">H23</f>
        <v>RIR 3</v>
      </c>
      <c r="V23" s="102" t="str">
        <f t="shared" ref="V23" si="170">I23</f>
        <v>RIR 3</v>
      </c>
      <c r="W23" s="102">
        <f>J23</f>
        <v>0</v>
      </c>
      <c r="X23" s="102">
        <f t="shared" ref="X23:X24" si="171">K23</f>
        <v>0</v>
      </c>
      <c r="Y23" s="102">
        <f t="shared" ref="Y23:Y24" si="172">L23</f>
        <v>0</v>
      </c>
      <c r="Z23" s="102">
        <f t="shared" ref="Z23:Z24" si="173">M23</f>
        <v>0</v>
      </c>
      <c r="AA23" s="102">
        <f t="shared" ref="AA23:AA24" si="174">N23</f>
        <v>0</v>
      </c>
      <c r="AB23" s="102">
        <f t="shared" ref="AB23:AB24" si="175">O23</f>
        <v>0</v>
      </c>
      <c r="AC23" s="102">
        <f t="shared" ref="AC23:AC24" si="176">P23</f>
        <v>0</v>
      </c>
      <c r="AD23" s="102">
        <f t="shared" ref="AD23:AD24" si="177">Q23</f>
        <v>0</v>
      </c>
      <c r="AE23" s="102">
        <f t="shared" ref="AE23:AE24" si="178">R23</f>
        <v>0</v>
      </c>
      <c r="AF23" s="102">
        <f t="shared" ref="AF23:AF24" si="179">S23</f>
        <v>0</v>
      </c>
      <c r="AG23" s="48">
        <f t="shared" ref="AG23" si="180">IF(T23=0,"",SUMPRODUCT(T23:AF23,T24:AF24))</f>
        <v>0</v>
      </c>
      <c r="AH23" s="49">
        <f t="shared" si="107"/>
        <v>0</v>
      </c>
      <c r="AI23" s="43"/>
      <c r="AJ23" s="43"/>
    </row>
    <row r="24" spans="1:36" s="50" customFormat="1" ht="17.45" customHeight="1" x14ac:dyDescent="0.25">
      <c r="A24" s="43">
        <f t="shared" ref="A24" si="181">B23</f>
        <v>4</v>
      </c>
      <c r="B24" s="133"/>
      <c r="C24" s="51"/>
      <c r="D24" s="51" t="e">
        <f>_xlfn.IFS(D23="squat",Opsætning!#REF!,D23="bænk",Opsætning!#REF!,D23="dødløft",Opsætning!#REF!)</f>
        <v>#N/A</v>
      </c>
      <c r="E24" s="134" t="s">
        <v>100</v>
      </c>
      <c r="F24" s="136"/>
      <c r="G24" s="52">
        <v>6</v>
      </c>
      <c r="H24" s="52">
        <v>6</v>
      </c>
      <c r="I24" s="52">
        <v>6</v>
      </c>
      <c r="J24" s="52"/>
      <c r="K24" s="53"/>
      <c r="L24" s="53"/>
      <c r="M24" s="53"/>
      <c r="N24" s="53"/>
      <c r="O24" s="53"/>
      <c r="P24" s="53"/>
      <c r="Q24" s="53"/>
      <c r="R24" s="53"/>
      <c r="S24" s="53"/>
      <c r="T24" s="47">
        <f t="shared" ref="T24" si="182">IF(G24="",,G24)</f>
        <v>6</v>
      </c>
      <c r="U24" s="47">
        <f t="shared" ref="U24" si="183">IF(H24="",,H24)</f>
        <v>6</v>
      </c>
      <c r="V24" s="47">
        <f t="shared" ref="V24" si="184">IF(I24="",,I24)</f>
        <v>6</v>
      </c>
      <c r="W24" s="102">
        <f>J24</f>
        <v>0</v>
      </c>
      <c r="X24" s="102">
        <f t="shared" si="171"/>
        <v>0</v>
      </c>
      <c r="Y24" s="102">
        <f t="shared" si="172"/>
        <v>0</v>
      </c>
      <c r="Z24" s="102">
        <f t="shared" si="173"/>
        <v>0</v>
      </c>
      <c r="AA24" s="102">
        <f t="shared" si="174"/>
        <v>0</v>
      </c>
      <c r="AB24" s="102">
        <f t="shared" si="175"/>
        <v>0</v>
      </c>
      <c r="AC24" s="102">
        <f t="shared" si="176"/>
        <v>0</v>
      </c>
      <c r="AD24" s="102">
        <f t="shared" si="177"/>
        <v>0</v>
      </c>
      <c r="AE24" s="102">
        <f t="shared" si="178"/>
        <v>0</v>
      </c>
      <c r="AF24" s="102">
        <f t="shared" si="179"/>
        <v>0</v>
      </c>
      <c r="AG24" s="48">
        <f t="shared" ref="AG24" si="185">IF(T24=0,"",SUM(T24:AF24))</f>
        <v>18</v>
      </c>
      <c r="AH24" s="49">
        <f t="shared" si="107"/>
        <v>18</v>
      </c>
      <c r="AI24" s="43"/>
      <c r="AJ24" s="43"/>
    </row>
    <row r="25" spans="1:36" s="50" customFormat="1" ht="17.45" customHeight="1" thickBot="1" x14ac:dyDescent="0.3">
      <c r="A25" s="43"/>
      <c r="B25" s="58"/>
      <c r="C25" s="59"/>
      <c r="D25" s="59"/>
      <c r="E25" s="103"/>
      <c r="F25" s="103"/>
      <c r="G25" s="60"/>
      <c r="H25" s="60"/>
      <c r="I25" s="60"/>
      <c r="J25" s="60"/>
      <c r="K25" s="60"/>
      <c r="L25" s="60"/>
      <c r="M25" s="60"/>
      <c r="N25" s="60"/>
      <c r="O25" s="60"/>
      <c r="P25" s="60"/>
      <c r="Q25" s="60"/>
      <c r="R25" s="60"/>
      <c r="S25" s="60"/>
      <c r="T25" s="47"/>
      <c r="U25" s="47"/>
      <c r="V25" s="47"/>
      <c r="W25" s="47"/>
      <c r="X25" s="47"/>
      <c r="Y25" s="47"/>
      <c r="Z25" s="47"/>
      <c r="AA25" s="47"/>
      <c r="AB25" s="47"/>
      <c r="AC25" s="47"/>
      <c r="AD25" s="47"/>
      <c r="AE25" s="47"/>
      <c r="AF25" s="47"/>
      <c r="AG25" s="48"/>
      <c r="AH25" s="61"/>
      <c r="AI25" s="43"/>
      <c r="AJ25" s="43"/>
    </row>
    <row r="26" spans="1:36" ht="17.45" customHeight="1" x14ac:dyDescent="0.25">
      <c r="A26" s="31" t="s">
        <v>93</v>
      </c>
      <c r="B26" s="41" t="s">
        <v>10</v>
      </c>
      <c r="C26" s="121" t="s">
        <v>134</v>
      </c>
      <c r="D26" s="122"/>
      <c r="E26" s="123" t="str">
        <f>Opsætning!$D$18</f>
        <v>Torsdag</v>
      </c>
      <c r="F26" s="124"/>
      <c r="G26" s="125" t="s">
        <v>98</v>
      </c>
      <c r="H26" s="126"/>
      <c r="I26" s="126"/>
      <c r="J26" s="126"/>
      <c r="K26" s="126"/>
      <c r="L26" s="126"/>
      <c r="M26" s="126"/>
      <c r="N26" s="126"/>
      <c r="O26" s="126"/>
      <c r="P26" s="126"/>
      <c r="Q26" s="126"/>
      <c r="R26" s="126"/>
      <c r="S26" s="127"/>
      <c r="T26" s="38"/>
      <c r="U26" s="38"/>
      <c r="V26" s="38"/>
      <c r="W26" s="38"/>
      <c r="X26" s="38"/>
      <c r="Y26" s="38"/>
      <c r="Z26" s="38"/>
      <c r="AA26" s="38"/>
      <c r="AB26" s="38"/>
      <c r="AC26" s="38"/>
      <c r="AD26" s="38"/>
      <c r="AE26" s="38"/>
      <c r="AF26" s="38"/>
      <c r="AG26" s="39" t="s">
        <v>106</v>
      </c>
      <c r="AH26" s="40" t="s">
        <v>107</v>
      </c>
    </row>
    <row r="27" spans="1:36" ht="17.45" customHeight="1" thickBot="1" x14ac:dyDescent="0.3">
      <c r="B27" s="130" t="s">
        <v>110</v>
      </c>
      <c r="C27" s="131"/>
      <c r="D27" s="131"/>
      <c r="E27" s="131"/>
      <c r="F27" s="131"/>
      <c r="G27" s="128"/>
      <c r="H27" s="128"/>
      <c r="I27" s="128"/>
      <c r="J27" s="128"/>
      <c r="K27" s="128"/>
      <c r="L27" s="128"/>
      <c r="M27" s="128"/>
      <c r="N27" s="128"/>
      <c r="O27" s="128"/>
      <c r="P27" s="128"/>
      <c r="Q27" s="128"/>
      <c r="R27" s="128"/>
      <c r="S27" s="129"/>
      <c r="T27" s="38"/>
      <c r="U27" s="38"/>
      <c r="V27" s="38"/>
      <c r="W27" s="38"/>
      <c r="X27" s="38"/>
      <c r="Y27" s="38"/>
      <c r="Z27" s="38"/>
      <c r="AA27" s="38"/>
      <c r="AB27" s="38"/>
      <c r="AC27" s="38"/>
      <c r="AD27" s="38"/>
      <c r="AE27" s="38"/>
      <c r="AF27" s="38"/>
      <c r="AG27" s="39"/>
      <c r="AH27" s="40"/>
    </row>
    <row r="28" spans="1:36" s="50" customFormat="1" ht="17.45" customHeight="1" x14ac:dyDescent="0.25">
      <c r="A28" s="43">
        <f>B28</f>
        <v>1</v>
      </c>
      <c r="B28" s="112">
        <v>1</v>
      </c>
      <c r="C28" s="44"/>
      <c r="D28" s="44" t="s">
        <v>89</v>
      </c>
      <c r="E28" s="111" t="str">
        <f>'Opsætning1-5 (2)'!$D$9</f>
        <v>Lowbar Squat med kort stop i bunden</v>
      </c>
      <c r="F28" s="111"/>
      <c r="G28" s="45">
        <v>55</v>
      </c>
      <c r="H28" s="45">
        <v>60</v>
      </c>
      <c r="I28" s="46">
        <v>60</v>
      </c>
      <c r="J28" s="46">
        <v>60</v>
      </c>
      <c r="K28" s="46"/>
      <c r="L28" s="46"/>
      <c r="M28" s="46"/>
      <c r="N28" s="46"/>
      <c r="O28" s="46"/>
      <c r="P28" s="46"/>
      <c r="Q28" s="46"/>
      <c r="R28" s="46"/>
      <c r="S28" s="46"/>
      <c r="T28" s="47">
        <f>MROUND(G28*$D29*0.01,2.5)</f>
        <v>65</v>
      </c>
      <c r="U28" s="47">
        <f t="shared" ref="U28" si="186">MROUND(H28*$D29*0.01,2.5)</f>
        <v>72.5</v>
      </c>
      <c r="V28" s="47">
        <f t="shared" ref="V28" si="187">MROUND(I28*$D29*0.01,2.5)</f>
        <v>72.5</v>
      </c>
      <c r="W28" s="47">
        <f t="shared" ref="W28" si="188">MROUND(J28*$D29*0.01,2.5)</f>
        <v>72.5</v>
      </c>
      <c r="X28" s="47">
        <f t="shared" ref="X28" si="189">MROUND(K28*$D29*0.01,2.5)</f>
        <v>0</v>
      </c>
      <c r="Y28" s="47">
        <f t="shared" ref="Y28" si="190">MROUND(L28*$D29*0.01,2.5)</f>
        <v>0</v>
      </c>
      <c r="Z28" s="47">
        <f t="shared" ref="Z28" si="191">MROUND(M28*$D29*0.01,2.5)</f>
        <v>0</v>
      </c>
      <c r="AA28" s="47">
        <f t="shared" ref="AA28" si="192">MROUND(N28*$D29*0.01,2.5)</f>
        <v>0</v>
      </c>
      <c r="AB28" s="47">
        <f t="shared" ref="AB28" si="193">MROUND(O28*$D29*0.01,2.5)</f>
        <v>0</v>
      </c>
      <c r="AC28" s="47">
        <f t="shared" ref="AC28" si="194">MROUND(P28*$D29*0.01,2.5)</f>
        <v>0</v>
      </c>
      <c r="AD28" s="47">
        <f t="shared" ref="AD28" si="195">MROUND(Q28*$D29*0.01,2.5)</f>
        <v>0</v>
      </c>
      <c r="AE28" s="47">
        <f t="shared" ref="AE28" si="196">MROUND(R28*$D29*0.01,2.5)</f>
        <v>0</v>
      </c>
      <c r="AF28" s="47">
        <f t="shared" ref="AF28" si="197">MROUND(S28*$D29*0.01,2.5)</f>
        <v>0</v>
      </c>
      <c r="AG28" s="48">
        <f>IF(T28=0,"",SUMPRODUCT(T28:AF28,T29:AF29))</f>
        <v>1412.5</v>
      </c>
      <c r="AH28" s="49">
        <f>SUM(T28:AF28)</f>
        <v>282.5</v>
      </c>
      <c r="AI28" s="43"/>
      <c r="AJ28" s="43"/>
    </row>
    <row r="29" spans="1:36" s="50" customFormat="1" ht="17.45" customHeight="1" x14ac:dyDescent="0.25">
      <c r="A29" s="43">
        <f>B28</f>
        <v>1</v>
      </c>
      <c r="B29" s="112"/>
      <c r="C29" s="51" t="s">
        <v>102</v>
      </c>
      <c r="D29" s="51">
        <f>Opsætning!$D$9</f>
        <v>120</v>
      </c>
      <c r="E29" s="111" t="s">
        <v>100</v>
      </c>
      <c r="F29" s="111"/>
      <c r="G29" s="52">
        <v>5</v>
      </c>
      <c r="H29" s="52">
        <v>5</v>
      </c>
      <c r="I29" s="53">
        <v>5</v>
      </c>
      <c r="J29" s="53">
        <v>5</v>
      </c>
      <c r="K29" s="53"/>
      <c r="L29" s="53"/>
      <c r="M29" s="53"/>
      <c r="N29" s="53"/>
      <c r="O29" s="53"/>
      <c r="P29" s="53"/>
      <c r="Q29" s="53"/>
      <c r="R29" s="53"/>
      <c r="S29" s="53"/>
      <c r="T29" s="47">
        <f t="shared" ref="T29" si="198">IF(G29="",,G29)</f>
        <v>5</v>
      </c>
      <c r="U29" s="47">
        <f t="shared" ref="U29" si="199">IF(H29="",,H29)</f>
        <v>5</v>
      </c>
      <c r="V29" s="47">
        <f t="shared" ref="V29" si="200">IF(I29="",,I29)</f>
        <v>5</v>
      </c>
      <c r="W29" s="47">
        <f t="shared" ref="W29" si="201">IF(J29="",,J29)</f>
        <v>5</v>
      </c>
      <c r="X29" s="47">
        <f t="shared" ref="X29" si="202">IF(K29="",,K29)</f>
        <v>0</v>
      </c>
      <c r="Y29" s="47">
        <f t="shared" ref="Y29" si="203">IF(L29="",,L29)</f>
        <v>0</v>
      </c>
      <c r="Z29" s="47">
        <f t="shared" ref="Z29" si="204">IF(M29="",,M29)</f>
        <v>0</v>
      </c>
      <c r="AA29" s="47">
        <f t="shared" ref="AA29" si="205">IF(N29="",,N29)</f>
        <v>0</v>
      </c>
      <c r="AB29" s="47">
        <f t="shared" ref="AB29" si="206">IF(O29="",,O29)</f>
        <v>0</v>
      </c>
      <c r="AC29" s="47">
        <f t="shared" ref="AC29" si="207">IF(P29="",,P29)</f>
        <v>0</v>
      </c>
      <c r="AD29" s="47">
        <f t="shared" ref="AD29" si="208">IF(Q29="",,Q29)</f>
        <v>0</v>
      </c>
      <c r="AE29" s="47">
        <f t="shared" ref="AE29" si="209">IF(R29="",,R29)</f>
        <v>0</v>
      </c>
      <c r="AF29" s="47">
        <f t="shared" ref="AF29" si="210">IF(S29="",,S29)</f>
        <v>0</v>
      </c>
      <c r="AG29" s="48">
        <f>IF(T29=0,"",SUM(T29:AF29))</f>
        <v>20</v>
      </c>
      <c r="AH29" s="49">
        <f t="shared" ref="AH29:AH35" si="211">SUM(T29:AF29)</f>
        <v>20</v>
      </c>
      <c r="AI29" s="43"/>
      <c r="AJ29" s="43"/>
    </row>
    <row r="30" spans="1:36" s="50" customFormat="1" ht="17.45" customHeight="1" x14ac:dyDescent="0.25">
      <c r="A30" s="43">
        <f t="shared" ref="A30" si="212">B30</f>
        <v>2</v>
      </c>
      <c r="B30" s="112">
        <v>2</v>
      </c>
      <c r="C30" s="44"/>
      <c r="D30" s="44" t="s">
        <v>101</v>
      </c>
      <c r="E30" s="111" t="str">
        <f>'Opsætning1-5 (2)'!$D$13</f>
        <v>Medium greb bænkpres</v>
      </c>
      <c r="F30" s="111"/>
      <c r="G30" s="54">
        <v>55</v>
      </c>
      <c r="H30" s="54">
        <v>60</v>
      </c>
      <c r="I30" s="54">
        <v>60</v>
      </c>
      <c r="J30" s="54">
        <v>60</v>
      </c>
      <c r="K30" s="54">
        <v>60</v>
      </c>
      <c r="L30" s="54"/>
      <c r="M30" s="54"/>
      <c r="N30" s="54"/>
      <c r="O30" s="54"/>
      <c r="P30" s="54"/>
      <c r="Q30" s="54"/>
      <c r="R30" s="54"/>
      <c r="S30" s="54"/>
      <c r="T30" s="47">
        <f t="shared" ref="T30" si="213">MROUND(G30*$D31*0.01,2.5)</f>
        <v>45</v>
      </c>
      <c r="U30" s="47">
        <f t="shared" ref="U30" si="214">MROUND(H30*$D31*0.01,2.5)</f>
        <v>47.5</v>
      </c>
      <c r="V30" s="47">
        <f t="shared" ref="V30" si="215">MROUND(I30*$D31*0.01,2.5)</f>
        <v>47.5</v>
      </c>
      <c r="W30" s="47">
        <f t="shared" ref="W30" si="216">MROUND(J30*$D31*0.01,2.5)</f>
        <v>47.5</v>
      </c>
      <c r="X30" s="47">
        <f t="shared" ref="X30" si="217">MROUND(K30*$D31*0.01,2.5)</f>
        <v>47.5</v>
      </c>
      <c r="Y30" s="47">
        <f t="shared" ref="Y30" si="218">MROUND(L30*$D31*0.01,2.5)</f>
        <v>0</v>
      </c>
      <c r="Z30" s="47">
        <f t="shared" ref="Z30" si="219">MROUND(M30*$D31*0.01,2.5)</f>
        <v>0</v>
      </c>
      <c r="AA30" s="47">
        <f t="shared" ref="AA30" si="220">MROUND(N30*$D31*0.01,2.5)</f>
        <v>0</v>
      </c>
      <c r="AB30" s="47">
        <f t="shared" ref="AB30" si="221">MROUND(O30*$D31*0.01,2.5)</f>
        <v>0</v>
      </c>
      <c r="AC30" s="47">
        <f t="shared" ref="AC30" si="222">MROUND(P30*$D31*0.01,2.5)</f>
        <v>0</v>
      </c>
      <c r="AD30" s="47">
        <f t="shared" ref="AD30" si="223">MROUND(Q30*$D31*0.01,2.5)</f>
        <v>0</v>
      </c>
      <c r="AE30" s="47">
        <f t="shared" ref="AE30" si="224">MROUND(R30*$D31*0.01,2.5)</f>
        <v>0</v>
      </c>
      <c r="AF30" s="47">
        <f t="shared" ref="AF30" si="225">MROUND(S30*$D31*0.01,2.5)</f>
        <v>0</v>
      </c>
      <c r="AG30" s="48">
        <f t="shared" ref="AG30" si="226">IF(T30=0,"",SUMPRODUCT(T30:AF30,T31:AF31))</f>
        <v>1645</v>
      </c>
      <c r="AH30" s="49">
        <f t="shared" si="211"/>
        <v>235</v>
      </c>
      <c r="AI30" s="43"/>
      <c r="AJ30" s="43"/>
    </row>
    <row r="31" spans="1:36" s="50" customFormat="1" ht="17.45" customHeight="1" x14ac:dyDescent="0.25">
      <c r="A31" s="43">
        <f t="shared" ref="A31" si="227">B30</f>
        <v>2</v>
      </c>
      <c r="B31" s="112"/>
      <c r="C31" s="51" t="s">
        <v>102</v>
      </c>
      <c r="D31" s="51">
        <f>Opsætning!$D$10</f>
        <v>80</v>
      </c>
      <c r="E31" s="111" t="s">
        <v>100</v>
      </c>
      <c r="F31" s="111"/>
      <c r="G31" s="53">
        <v>7</v>
      </c>
      <c r="H31" s="53">
        <v>7</v>
      </c>
      <c r="I31" s="53">
        <v>7</v>
      </c>
      <c r="J31" s="53">
        <v>7</v>
      </c>
      <c r="K31" s="53">
        <v>7</v>
      </c>
      <c r="L31" s="53"/>
      <c r="M31" s="53"/>
      <c r="N31" s="53"/>
      <c r="O31" s="53"/>
      <c r="P31" s="53"/>
      <c r="Q31" s="53"/>
      <c r="R31" s="53"/>
      <c r="S31" s="53"/>
      <c r="T31" s="47">
        <f t="shared" ref="T31" si="228">IF(G31="",,G31)</f>
        <v>7</v>
      </c>
      <c r="U31" s="47">
        <f t="shared" ref="U31" si="229">IF(H31="",,H31)</f>
        <v>7</v>
      </c>
      <c r="V31" s="47">
        <f t="shared" ref="V31" si="230">IF(I31="",,I31)</f>
        <v>7</v>
      </c>
      <c r="W31" s="47">
        <f t="shared" ref="W31" si="231">IF(J31="",,J31)</f>
        <v>7</v>
      </c>
      <c r="X31" s="47">
        <f t="shared" ref="X31" si="232">IF(K31="",,K31)</f>
        <v>7</v>
      </c>
      <c r="Y31" s="47">
        <f t="shared" ref="Y31" si="233">IF(L31="",,L31)</f>
        <v>0</v>
      </c>
      <c r="Z31" s="47">
        <f t="shared" ref="Z31" si="234">IF(M31="",,M31)</f>
        <v>0</v>
      </c>
      <c r="AA31" s="47">
        <f t="shared" ref="AA31" si="235">IF(N31="",,N31)</f>
        <v>0</v>
      </c>
      <c r="AB31" s="47">
        <f t="shared" ref="AB31" si="236">IF(O31="",,O31)</f>
        <v>0</v>
      </c>
      <c r="AC31" s="47">
        <f t="shared" ref="AC31" si="237">IF(P31="",,P31)</f>
        <v>0</v>
      </c>
      <c r="AD31" s="47">
        <f t="shared" ref="AD31" si="238">IF(Q31="",,Q31)</f>
        <v>0</v>
      </c>
      <c r="AE31" s="47">
        <f t="shared" ref="AE31" si="239">IF(R31="",,R31)</f>
        <v>0</v>
      </c>
      <c r="AF31" s="47">
        <f t="shared" ref="AF31" si="240">IF(S31="",,S31)</f>
        <v>0</v>
      </c>
      <c r="AG31" s="48">
        <f t="shared" ref="AG31" si="241">IF(T31=0,"",SUM(T31:AF31))</f>
        <v>35</v>
      </c>
      <c r="AH31" s="49">
        <f t="shared" si="211"/>
        <v>35</v>
      </c>
      <c r="AI31" s="43"/>
      <c r="AJ31" s="43"/>
    </row>
    <row r="32" spans="1:36" s="50" customFormat="1" ht="17.45" customHeight="1" x14ac:dyDescent="0.25">
      <c r="A32" s="43">
        <f t="shared" ref="A32" si="242">B32</f>
        <v>3</v>
      </c>
      <c r="B32" s="112">
        <v>3</v>
      </c>
      <c r="C32" s="44" t="str">
        <f>'Opsætning1-5 (2)'!$E$21</f>
        <v>Tempo</v>
      </c>
      <c r="D32" s="44" t="s">
        <v>92</v>
      </c>
      <c r="E32" s="111" t="str">
        <f>'Opsætning1-5 (2)'!$D$21</f>
        <v>Konventionel dødløft, tempo 5 sek op</v>
      </c>
      <c r="F32" s="111"/>
      <c r="G32" s="55">
        <f>IF($C$32="tempo",50,60)</f>
        <v>50</v>
      </c>
      <c r="H32" s="55">
        <f t="shared" ref="H32:J32" si="243">IF($C$32="tempo",50,60)</f>
        <v>50</v>
      </c>
      <c r="I32" s="55">
        <f t="shared" si="243"/>
        <v>50</v>
      </c>
      <c r="J32" s="55">
        <f t="shared" si="243"/>
        <v>50</v>
      </c>
      <c r="K32" s="56"/>
      <c r="L32" s="56"/>
      <c r="M32" s="54"/>
      <c r="N32" s="54"/>
      <c r="O32" s="54"/>
      <c r="P32" s="54"/>
      <c r="Q32" s="54"/>
      <c r="R32" s="54"/>
      <c r="S32" s="54"/>
      <c r="T32" s="47">
        <f t="shared" ref="T32" si="244">MROUND(G32*$D33*0.01,2.5)</f>
        <v>75</v>
      </c>
      <c r="U32" s="47">
        <f t="shared" ref="U32" si="245">MROUND(H32*$D33*0.01,2.5)</f>
        <v>75</v>
      </c>
      <c r="V32" s="47">
        <f t="shared" ref="V32" si="246">MROUND(I32*$D33*0.01,2.5)</f>
        <v>75</v>
      </c>
      <c r="W32" s="47">
        <f t="shared" ref="W32" si="247">MROUND(J32*$D33*0.01,2.5)</f>
        <v>75</v>
      </c>
      <c r="X32" s="47">
        <f t="shared" ref="X32" si="248">MROUND(K32*$D33*0.01,2.5)</f>
        <v>0</v>
      </c>
      <c r="Y32" s="47">
        <f t="shared" ref="Y32" si="249">MROUND(L32*$D33*0.01,2.5)</f>
        <v>0</v>
      </c>
      <c r="Z32" s="47">
        <f t="shared" ref="Z32" si="250">MROUND(M32*$D33*0.01,2.5)</f>
        <v>0</v>
      </c>
      <c r="AA32" s="47">
        <f t="shared" ref="AA32" si="251">MROUND(N32*$D33*0.01,2.5)</f>
        <v>0</v>
      </c>
      <c r="AB32" s="47">
        <f t="shared" ref="AB32" si="252">MROUND(O32*$D33*0.01,2.5)</f>
        <v>0</v>
      </c>
      <c r="AC32" s="47">
        <f t="shared" ref="AC32" si="253">MROUND(P32*$D33*0.01,2.5)</f>
        <v>0</v>
      </c>
      <c r="AD32" s="47">
        <f t="shared" ref="AD32" si="254">MROUND(Q32*$D33*0.01,2.5)</f>
        <v>0</v>
      </c>
      <c r="AE32" s="47">
        <f t="shared" ref="AE32" si="255">MROUND(R32*$D33*0.01,2.5)</f>
        <v>0</v>
      </c>
      <c r="AF32" s="47">
        <f t="shared" ref="AF32" si="256">MROUND(S32*$D33*0.01,2.5)</f>
        <v>0</v>
      </c>
      <c r="AG32" s="48">
        <f t="shared" ref="AG32" si="257">IF(T32=0,"",SUMPRODUCT(T32:AF32,T33:AF33))</f>
        <v>1500</v>
      </c>
      <c r="AH32" s="49">
        <f t="shared" si="211"/>
        <v>300</v>
      </c>
      <c r="AI32" s="43"/>
      <c r="AJ32" s="43"/>
    </row>
    <row r="33" spans="1:36" s="50" customFormat="1" ht="17.45" customHeight="1" x14ac:dyDescent="0.25">
      <c r="A33" s="43">
        <f t="shared" ref="A33" si="258">B32</f>
        <v>3</v>
      </c>
      <c r="B33" s="112"/>
      <c r="C33" s="51" t="s">
        <v>102</v>
      </c>
      <c r="D33" s="51">
        <f>Opsætning!$D$11</f>
        <v>150</v>
      </c>
      <c r="E33" s="111" t="s">
        <v>100</v>
      </c>
      <c r="F33" s="111"/>
      <c r="G33" s="57">
        <f>IF($C$32="tempo",5,8)</f>
        <v>5</v>
      </c>
      <c r="H33" s="57">
        <f t="shared" ref="H33:J33" si="259">IF($C$32="tempo",5,8)</f>
        <v>5</v>
      </c>
      <c r="I33" s="57">
        <f t="shared" si="259"/>
        <v>5</v>
      </c>
      <c r="J33" s="57">
        <f t="shared" si="259"/>
        <v>5</v>
      </c>
      <c r="K33" s="52"/>
      <c r="L33" s="52"/>
      <c r="M33" s="53"/>
      <c r="N33" s="53"/>
      <c r="O33" s="53"/>
      <c r="P33" s="53"/>
      <c r="Q33" s="53"/>
      <c r="R33" s="53"/>
      <c r="S33" s="53"/>
      <c r="T33" s="47">
        <f t="shared" ref="T33" si="260">IF(G33="",,G33)</f>
        <v>5</v>
      </c>
      <c r="U33" s="47">
        <f t="shared" ref="U33" si="261">IF(H33="",,H33)</f>
        <v>5</v>
      </c>
      <c r="V33" s="47">
        <f t="shared" ref="V33" si="262">IF(I33="",,I33)</f>
        <v>5</v>
      </c>
      <c r="W33" s="47">
        <f t="shared" ref="W33" si="263">IF(J33="",,J33)</f>
        <v>5</v>
      </c>
      <c r="X33" s="47">
        <f t="shared" ref="X33" si="264">IF(K33="",,K33)</f>
        <v>0</v>
      </c>
      <c r="Y33" s="47">
        <f t="shared" ref="Y33" si="265">IF(L33="",,L33)</f>
        <v>0</v>
      </c>
      <c r="Z33" s="47">
        <f t="shared" ref="Z33" si="266">IF(M33="",,M33)</f>
        <v>0</v>
      </c>
      <c r="AA33" s="47">
        <f t="shared" ref="AA33" si="267">IF(N33="",,N33)</f>
        <v>0</v>
      </c>
      <c r="AB33" s="47">
        <f t="shared" ref="AB33" si="268">IF(O33="",,O33)</f>
        <v>0</v>
      </c>
      <c r="AC33" s="47">
        <f t="shared" ref="AC33" si="269">IF(P33="",,P33)</f>
        <v>0</v>
      </c>
      <c r="AD33" s="47">
        <f t="shared" ref="AD33" si="270">IF(Q33="",,Q33)</f>
        <v>0</v>
      </c>
      <c r="AE33" s="47">
        <f t="shared" ref="AE33" si="271">IF(R33="",,R33)</f>
        <v>0</v>
      </c>
      <c r="AF33" s="47">
        <f t="shared" ref="AF33" si="272">IF(S33="",,S33)</f>
        <v>0</v>
      </c>
      <c r="AG33" s="48">
        <f t="shared" ref="AG33" si="273">IF(T33=0,"",SUM(T33:AF33))</f>
        <v>20</v>
      </c>
      <c r="AH33" s="49">
        <f t="shared" si="211"/>
        <v>20</v>
      </c>
      <c r="AI33" s="43"/>
      <c r="AJ33" s="43"/>
    </row>
    <row r="34" spans="1:36" s="50" customFormat="1" ht="17.45" customHeight="1" x14ac:dyDescent="0.25">
      <c r="A34" s="43">
        <f t="shared" ref="A34" si="274">B34</f>
        <v>4</v>
      </c>
      <c r="B34" s="132">
        <v>4</v>
      </c>
      <c r="C34" s="44"/>
      <c r="D34" s="44"/>
      <c r="E34" s="111" t="str">
        <f>'Opsætning1-5 (2)'!$D$27</f>
        <v>DB extensions over hovedet</v>
      </c>
      <c r="F34" s="111"/>
      <c r="G34" s="56" t="s">
        <v>103</v>
      </c>
      <c r="H34" s="56" t="s">
        <v>103</v>
      </c>
      <c r="I34" s="56" t="s">
        <v>103</v>
      </c>
      <c r="J34" s="56"/>
      <c r="K34" s="54"/>
      <c r="L34" s="54"/>
      <c r="M34" s="54"/>
      <c r="N34" s="54"/>
      <c r="O34" s="54"/>
      <c r="P34" s="54"/>
      <c r="Q34" s="54"/>
      <c r="R34" s="54"/>
      <c r="S34" s="54"/>
      <c r="T34" s="102" t="str">
        <f>G34</f>
        <v>RIR 3</v>
      </c>
      <c r="U34" s="102" t="str">
        <f t="shared" ref="U34" si="275">H34</f>
        <v>RIR 3</v>
      </c>
      <c r="V34" s="102" t="str">
        <f t="shared" ref="V34" si="276">I34</f>
        <v>RIR 3</v>
      </c>
      <c r="W34" s="102">
        <f>J34</f>
        <v>0</v>
      </c>
      <c r="X34" s="102">
        <f t="shared" ref="X34:X35" si="277">K34</f>
        <v>0</v>
      </c>
      <c r="Y34" s="102">
        <f t="shared" ref="Y34:Y35" si="278">L34</f>
        <v>0</v>
      </c>
      <c r="Z34" s="102">
        <f t="shared" ref="Z34:Z35" si="279">M34</f>
        <v>0</v>
      </c>
      <c r="AA34" s="102">
        <f t="shared" ref="AA34:AA35" si="280">N34</f>
        <v>0</v>
      </c>
      <c r="AB34" s="102">
        <f t="shared" ref="AB34:AB35" si="281">O34</f>
        <v>0</v>
      </c>
      <c r="AC34" s="102">
        <f t="shared" ref="AC34:AC35" si="282">P34</f>
        <v>0</v>
      </c>
      <c r="AD34" s="102">
        <f t="shared" ref="AD34:AD35" si="283">Q34</f>
        <v>0</v>
      </c>
      <c r="AE34" s="102">
        <f t="shared" ref="AE34:AE35" si="284">R34</f>
        <v>0</v>
      </c>
      <c r="AF34" s="102">
        <f t="shared" ref="AF34:AF35" si="285">S34</f>
        <v>0</v>
      </c>
      <c r="AG34" s="48">
        <f t="shared" ref="AG34" si="286">IF(T34=0,"",SUMPRODUCT(T34:AF34,T35:AF35))</f>
        <v>0</v>
      </c>
      <c r="AH34" s="49">
        <f t="shared" si="211"/>
        <v>0</v>
      </c>
      <c r="AI34" s="43"/>
      <c r="AJ34" s="43"/>
    </row>
    <row r="35" spans="1:36" s="50" customFormat="1" ht="17.45" customHeight="1" x14ac:dyDescent="0.25">
      <c r="A35" s="43">
        <f t="shared" ref="A35" si="287">B34</f>
        <v>4</v>
      </c>
      <c r="B35" s="133"/>
      <c r="C35" s="51"/>
      <c r="D35" s="51" t="e">
        <f>_xlfn.IFS(D34="squat",Opsætning!#REF!,D34="bænk",Opsætning!#REF!,D34="dødløft",Opsætning!#REF!)</f>
        <v>#N/A</v>
      </c>
      <c r="E35" s="134" t="s">
        <v>100</v>
      </c>
      <c r="F35" s="136"/>
      <c r="G35" s="52">
        <v>10</v>
      </c>
      <c r="H35" s="52">
        <v>10</v>
      </c>
      <c r="I35" s="52">
        <v>10</v>
      </c>
      <c r="J35" s="53"/>
      <c r="K35" s="53"/>
      <c r="L35" s="53"/>
      <c r="M35" s="53"/>
      <c r="N35" s="53"/>
      <c r="O35" s="53"/>
      <c r="P35" s="53"/>
      <c r="Q35" s="53"/>
      <c r="R35" s="53"/>
      <c r="S35" s="53"/>
      <c r="T35" s="47">
        <f t="shared" ref="T35" si="288">IF(G35="",,G35)</f>
        <v>10</v>
      </c>
      <c r="U35" s="47">
        <f t="shared" ref="U35" si="289">IF(H35="",,H35)</f>
        <v>10</v>
      </c>
      <c r="V35" s="47">
        <f t="shared" ref="V35" si="290">IF(I35="",,I35)</f>
        <v>10</v>
      </c>
      <c r="W35" s="102">
        <f>J35</f>
        <v>0</v>
      </c>
      <c r="X35" s="102">
        <f t="shared" si="277"/>
        <v>0</v>
      </c>
      <c r="Y35" s="102">
        <f t="shared" si="278"/>
        <v>0</v>
      </c>
      <c r="Z35" s="102">
        <f t="shared" si="279"/>
        <v>0</v>
      </c>
      <c r="AA35" s="102">
        <f t="shared" si="280"/>
        <v>0</v>
      </c>
      <c r="AB35" s="102">
        <f t="shared" si="281"/>
        <v>0</v>
      </c>
      <c r="AC35" s="102">
        <f t="shared" si="282"/>
        <v>0</v>
      </c>
      <c r="AD35" s="102">
        <f t="shared" si="283"/>
        <v>0</v>
      </c>
      <c r="AE35" s="102">
        <f t="shared" si="284"/>
        <v>0</v>
      </c>
      <c r="AF35" s="102">
        <f t="shared" si="285"/>
        <v>0</v>
      </c>
      <c r="AG35" s="48">
        <f t="shared" ref="AG35" si="291">IF(T35=0,"",SUM(T35:AF35))</f>
        <v>30</v>
      </c>
      <c r="AH35" s="49">
        <f t="shared" si="211"/>
        <v>30</v>
      </c>
      <c r="AI35" s="43"/>
      <c r="AJ35" s="43"/>
    </row>
    <row r="36" spans="1:36" s="50" customFormat="1" ht="17.45" customHeight="1" thickBot="1" x14ac:dyDescent="0.3">
      <c r="A36" s="43"/>
      <c r="B36" s="58"/>
      <c r="C36" s="59"/>
      <c r="D36" s="59"/>
      <c r="E36" s="103"/>
      <c r="F36" s="103"/>
      <c r="G36" s="60"/>
      <c r="H36" s="60"/>
      <c r="I36" s="60"/>
      <c r="J36" s="60"/>
      <c r="K36" s="60"/>
      <c r="L36" s="60"/>
      <c r="M36" s="60"/>
      <c r="N36" s="60"/>
      <c r="O36" s="60"/>
      <c r="P36" s="60"/>
      <c r="Q36" s="60"/>
      <c r="R36" s="60"/>
      <c r="S36" s="60"/>
      <c r="T36" s="47"/>
      <c r="U36" s="47"/>
      <c r="V36" s="47"/>
      <c r="W36" s="47"/>
      <c r="X36" s="47"/>
      <c r="Y36" s="47"/>
      <c r="Z36" s="47"/>
      <c r="AA36" s="47"/>
      <c r="AB36" s="47"/>
      <c r="AC36" s="47"/>
      <c r="AD36" s="47"/>
      <c r="AE36" s="47"/>
      <c r="AF36" s="47"/>
      <c r="AG36" s="48"/>
      <c r="AH36" s="61"/>
      <c r="AI36" s="43"/>
      <c r="AJ36" s="43"/>
    </row>
    <row r="37" spans="1:36" ht="17.45" customHeight="1" x14ac:dyDescent="0.25">
      <c r="A37" s="31" t="s">
        <v>93</v>
      </c>
      <c r="B37" s="41" t="s">
        <v>10</v>
      </c>
      <c r="C37" s="121" t="s">
        <v>134</v>
      </c>
      <c r="D37" s="122"/>
      <c r="E37" s="123" t="str">
        <f>Opsætning!$D$19</f>
        <v>Fredag</v>
      </c>
      <c r="F37" s="124"/>
      <c r="G37" s="125" t="s">
        <v>98</v>
      </c>
      <c r="H37" s="126"/>
      <c r="I37" s="126"/>
      <c r="J37" s="126"/>
      <c r="K37" s="126"/>
      <c r="L37" s="126"/>
      <c r="M37" s="126"/>
      <c r="N37" s="126"/>
      <c r="O37" s="126"/>
      <c r="P37" s="126"/>
      <c r="Q37" s="126"/>
      <c r="R37" s="126"/>
      <c r="S37" s="127"/>
      <c r="T37" s="38"/>
      <c r="U37" s="38"/>
      <c r="V37" s="38"/>
      <c r="W37" s="38"/>
      <c r="X37" s="38"/>
      <c r="Y37" s="38"/>
      <c r="Z37" s="38"/>
      <c r="AA37" s="38"/>
      <c r="AB37" s="38"/>
      <c r="AC37" s="38"/>
      <c r="AD37" s="38"/>
      <c r="AE37" s="38"/>
      <c r="AF37" s="38"/>
      <c r="AG37" s="39" t="s">
        <v>106</v>
      </c>
      <c r="AH37" s="40" t="s">
        <v>107</v>
      </c>
    </row>
    <row r="38" spans="1:36" ht="17.45" customHeight="1" thickBot="1" x14ac:dyDescent="0.3">
      <c r="B38" s="130" t="s">
        <v>99</v>
      </c>
      <c r="C38" s="131"/>
      <c r="D38" s="131"/>
      <c r="E38" s="131"/>
      <c r="F38" s="131"/>
      <c r="G38" s="128"/>
      <c r="H38" s="128"/>
      <c r="I38" s="128"/>
      <c r="J38" s="128"/>
      <c r="K38" s="128"/>
      <c r="L38" s="128"/>
      <c r="M38" s="128"/>
      <c r="N38" s="128"/>
      <c r="O38" s="128"/>
      <c r="P38" s="128"/>
      <c r="Q38" s="128"/>
      <c r="R38" s="128"/>
      <c r="S38" s="129"/>
      <c r="T38" s="38"/>
      <c r="U38" s="38"/>
      <c r="V38" s="38"/>
      <c r="W38" s="38"/>
      <c r="X38" s="38"/>
      <c r="Y38" s="38"/>
      <c r="Z38" s="38"/>
      <c r="AA38" s="38"/>
      <c r="AB38" s="38"/>
      <c r="AC38" s="38"/>
      <c r="AD38" s="38"/>
      <c r="AE38" s="38"/>
      <c r="AF38" s="38"/>
      <c r="AG38" s="39"/>
      <c r="AH38" s="40"/>
    </row>
    <row r="39" spans="1:36" s="50" customFormat="1" ht="17.45" customHeight="1" x14ac:dyDescent="0.25">
      <c r="A39" s="43">
        <f>B39</f>
        <v>1</v>
      </c>
      <c r="B39" s="112">
        <v>1</v>
      </c>
      <c r="C39" s="44"/>
      <c r="D39" s="44" t="s">
        <v>89</v>
      </c>
      <c r="E39" s="111" t="str">
        <f>'Opsætning1-5 (2)'!$D$7</f>
        <v>Highbar squat</v>
      </c>
      <c r="F39" s="111"/>
      <c r="G39" s="45">
        <v>60</v>
      </c>
      <c r="H39" s="45">
        <v>60</v>
      </c>
      <c r="I39" s="46">
        <v>60</v>
      </c>
      <c r="J39" s="46">
        <v>60</v>
      </c>
      <c r="K39" s="46"/>
      <c r="L39" s="46"/>
      <c r="M39" s="46"/>
      <c r="N39" s="46"/>
      <c r="O39" s="46"/>
      <c r="P39" s="46"/>
      <c r="Q39" s="46"/>
      <c r="R39" s="46"/>
      <c r="S39" s="46"/>
      <c r="T39" s="47">
        <f>MROUND(G39*$D40*0.01,2.5)</f>
        <v>72.5</v>
      </c>
      <c r="U39" s="47">
        <f t="shared" ref="U39" si="292">MROUND(H39*$D40*0.01,2.5)</f>
        <v>72.5</v>
      </c>
      <c r="V39" s="47">
        <f t="shared" ref="V39" si="293">MROUND(I39*$D40*0.01,2.5)</f>
        <v>72.5</v>
      </c>
      <c r="W39" s="47">
        <f t="shared" ref="W39" si="294">MROUND(J39*$D40*0.01,2.5)</f>
        <v>72.5</v>
      </c>
      <c r="X39" s="47">
        <f t="shared" ref="X39" si="295">MROUND(K39*$D40*0.01,2.5)</f>
        <v>0</v>
      </c>
      <c r="Y39" s="47">
        <f t="shared" ref="Y39" si="296">MROUND(L39*$D40*0.01,2.5)</f>
        <v>0</v>
      </c>
      <c r="Z39" s="47">
        <f t="shared" ref="Z39" si="297">MROUND(M39*$D40*0.01,2.5)</f>
        <v>0</v>
      </c>
      <c r="AA39" s="47">
        <f t="shared" ref="AA39" si="298">MROUND(N39*$D40*0.01,2.5)</f>
        <v>0</v>
      </c>
      <c r="AB39" s="47">
        <f t="shared" ref="AB39" si="299">MROUND(O39*$D40*0.01,2.5)</f>
        <v>0</v>
      </c>
      <c r="AC39" s="47">
        <f t="shared" ref="AC39" si="300">MROUND(P39*$D40*0.01,2.5)</f>
        <v>0</v>
      </c>
      <c r="AD39" s="47">
        <f t="shared" ref="AD39" si="301">MROUND(Q39*$D40*0.01,2.5)</f>
        <v>0</v>
      </c>
      <c r="AE39" s="47">
        <f t="shared" ref="AE39" si="302">MROUND(R39*$D40*0.01,2.5)</f>
        <v>0</v>
      </c>
      <c r="AF39" s="47">
        <f t="shared" ref="AF39" si="303">MROUND(S39*$D40*0.01,2.5)</f>
        <v>0</v>
      </c>
      <c r="AG39" s="48">
        <f>IF(T39=0,"",SUMPRODUCT(T39:AF39,T40:AF40))</f>
        <v>2030</v>
      </c>
      <c r="AH39" s="49">
        <f>SUM(T39:AF39)</f>
        <v>290</v>
      </c>
      <c r="AI39" s="43"/>
      <c r="AJ39" s="43"/>
    </row>
    <row r="40" spans="1:36" s="50" customFormat="1" ht="17.45" customHeight="1" x14ac:dyDescent="0.25">
      <c r="A40" s="43">
        <f>B39</f>
        <v>1</v>
      </c>
      <c r="B40" s="112"/>
      <c r="C40" s="51" t="s">
        <v>102</v>
      </c>
      <c r="D40" s="51">
        <f>Opsætning!$D$9</f>
        <v>120</v>
      </c>
      <c r="E40" s="111" t="s">
        <v>100</v>
      </c>
      <c r="F40" s="111"/>
      <c r="G40" s="52">
        <v>7</v>
      </c>
      <c r="H40" s="52">
        <v>7</v>
      </c>
      <c r="I40" s="53">
        <v>7</v>
      </c>
      <c r="J40" s="53">
        <v>7</v>
      </c>
      <c r="K40" s="53"/>
      <c r="L40" s="53"/>
      <c r="M40" s="53"/>
      <c r="N40" s="53"/>
      <c r="O40" s="53"/>
      <c r="P40" s="53"/>
      <c r="Q40" s="53"/>
      <c r="R40" s="53"/>
      <c r="S40" s="53"/>
      <c r="T40" s="47">
        <f t="shared" ref="T40" si="304">IF(G40="",,G40)</f>
        <v>7</v>
      </c>
      <c r="U40" s="47">
        <f t="shared" ref="U40" si="305">IF(H40="",,H40)</f>
        <v>7</v>
      </c>
      <c r="V40" s="47">
        <f t="shared" ref="V40" si="306">IF(I40="",,I40)</f>
        <v>7</v>
      </c>
      <c r="W40" s="47">
        <f t="shared" ref="W40" si="307">IF(J40="",,J40)</f>
        <v>7</v>
      </c>
      <c r="X40" s="47">
        <f t="shared" ref="X40" si="308">IF(K40="",,K40)</f>
        <v>0</v>
      </c>
      <c r="Y40" s="47">
        <f t="shared" ref="Y40" si="309">IF(L40="",,L40)</f>
        <v>0</v>
      </c>
      <c r="Z40" s="47">
        <f t="shared" ref="Z40" si="310">IF(M40="",,M40)</f>
        <v>0</v>
      </c>
      <c r="AA40" s="47">
        <f t="shared" ref="AA40" si="311">IF(N40="",,N40)</f>
        <v>0</v>
      </c>
      <c r="AB40" s="47">
        <f t="shared" ref="AB40" si="312">IF(O40="",,O40)</f>
        <v>0</v>
      </c>
      <c r="AC40" s="47">
        <f t="shared" ref="AC40" si="313">IF(P40="",,P40)</f>
        <v>0</v>
      </c>
      <c r="AD40" s="47">
        <f t="shared" ref="AD40" si="314">IF(Q40="",,Q40)</f>
        <v>0</v>
      </c>
      <c r="AE40" s="47">
        <f t="shared" ref="AE40" si="315">IF(R40="",,R40)</f>
        <v>0</v>
      </c>
      <c r="AF40" s="47">
        <f t="shared" ref="AF40" si="316">IF(S40="",,S40)</f>
        <v>0</v>
      </c>
      <c r="AG40" s="48">
        <f>IF(T40=0,"",SUM(T40:AF40))</f>
        <v>28</v>
      </c>
      <c r="AH40" s="49">
        <f t="shared" ref="AH40:AH46" si="317">SUM(T40:AF40)</f>
        <v>28</v>
      </c>
      <c r="AI40" s="43"/>
      <c r="AJ40" s="43"/>
    </row>
    <row r="41" spans="1:36" s="50" customFormat="1" ht="17.45" customHeight="1" x14ac:dyDescent="0.25">
      <c r="A41" s="43">
        <f t="shared" ref="A41" si="318">B41</f>
        <v>2</v>
      </c>
      <c r="B41" s="112">
        <v>2</v>
      </c>
      <c r="C41" s="44"/>
      <c r="D41" s="44" t="s">
        <v>101</v>
      </c>
      <c r="E41" s="111" t="str">
        <f>'Opsætning1-5 (2)'!$D$16</f>
        <v>Bænk til klods 50mm</v>
      </c>
      <c r="F41" s="111"/>
      <c r="G41" s="54">
        <v>75</v>
      </c>
      <c r="H41" s="54">
        <v>77</v>
      </c>
      <c r="I41" s="54">
        <v>77</v>
      </c>
      <c r="J41" s="54">
        <v>77</v>
      </c>
      <c r="K41" s="54">
        <v>77</v>
      </c>
      <c r="L41" s="54"/>
      <c r="M41" s="54"/>
      <c r="N41" s="54"/>
      <c r="O41" s="54"/>
      <c r="P41" s="54"/>
      <c r="Q41" s="54"/>
      <c r="R41" s="54"/>
      <c r="S41" s="54"/>
      <c r="T41" s="47">
        <f t="shared" ref="T41" si="319">MROUND(G41*$D42*0.01,2.5)</f>
        <v>60</v>
      </c>
      <c r="U41" s="47">
        <f t="shared" ref="U41" si="320">MROUND(H41*$D42*0.01,2.5)</f>
        <v>62.5</v>
      </c>
      <c r="V41" s="47">
        <f t="shared" ref="V41" si="321">MROUND(I41*$D42*0.01,2.5)</f>
        <v>62.5</v>
      </c>
      <c r="W41" s="47">
        <f t="shared" ref="W41" si="322">MROUND(J41*$D42*0.01,2.5)</f>
        <v>62.5</v>
      </c>
      <c r="X41" s="47">
        <f t="shared" ref="X41" si="323">MROUND(K41*$D42*0.01,2.5)</f>
        <v>62.5</v>
      </c>
      <c r="Y41" s="47">
        <f t="shared" ref="Y41" si="324">MROUND(L41*$D42*0.01,2.5)</f>
        <v>0</v>
      </c>
      <c r="Z41" s="47">
        <f t="shared" ref="Z41" si="325">MROUND(M41*$D42*0.01,2.5)</f>
        <v>0</v>
      </c>
      <c r="AA41" s="47">
        <f t="shared" ref="AA41" si="326">MROUND(N41*$D42*0.01,2.5)</f>
        <v>0</v>
      </c>
      <c r="AB41" s="47">
        <f t="shared" ref="AB41" si="327">MROUND(O41*$D42*0.01,2.5)</f>
        <v>0</v>
      </c>
      <c r="AC41" s="47">
        <f t="shared" ref="AC41" si="328">MROUND(P41*$D42*0.01,2.5)</f>
        <v>0</v>
      </c>
      <c r="AD41" s="47">
        <f t="shared" ref="AD41" si="329">MROUND(Q41*$D42*0.01,2.5)</f>
        <v>0</v>
      </c>
      <c r="AE41" s="47">
        <f t="shared" ref="AE41" si="330">MROUND(R41*$D42*0.01,2.5)</f>
        <v>0</v>
      </c>
      <c r="AF41" s="47">
        <f t="shared" ref="AF41" si="331">MROUND(S41*$D42*0.01,2.5)</f>
        <v>0</v>
      </c>
      <c r="AG41" s="48">
        <f t="shared" ref="AG41" si="332">IF(T41=0,"",SUMPRODUCT(T41:AF41,T42:AF42))</f>
        <v>1240</v>
      </c>
      <c r="AH41" s="49">
        <f t="shared" si="317"/>
        <v>310</v>
      </c>
      <c r="AI41" s="43"/>
      <c r="AJ41" s="43"/>
    </row>
    <row r="42" spans="1:36" s="50" customFormat="1" ht="17.45" customHeight="1" x14ac:dyDescent="0.25">
      <c r="A42" s="43">
        <f t="shared" ref="A42" si="333">B41</f>
        <v>2</v>
      </c>
      <c r="B42" s="112"/>
      <c r="C42" s="51" t="s">
        <v>102</v>
      </c>
      <c r="D42" s="51">
        <f>Opsætning!$D$10</f>
        <v>80</v>
      </c>
      <c r="E42" s="111" t="s">
        <v>100</v>
      </c>
      <c r="F42" s="111"/>
      <c r="G42" s="53">
        <v>4</v>
      </c>
      <c r="H42" s="53">
        <v>4</v>
      </c>
      <c r="I42" s="53">
        <v>4</v>
      </c>
      <c r="J42" s="53">
        <v>4</v>
      </c>
      <c r="K42" s="53">
        <v>4</v>
      </c>
      <c r="L42" s="53"/>
      <c r="M42" s="53"/>
      <c r="N42" s="53"/>
      <c r="O42" s="53"/>
      <c r="P42" s="53"/>
      <c r="Q42" s="53"/>
      <c r="R42" s="53"/>
      <c r="S42" s="53"/>
      <c r="T42" s="47">
        <f t="shared" ref="T42" si="334">IF(G42="",,G42)</f>
        <v>4</v>
      </c>
      <c r="U42" s="47">
        <f t="shared" ref="U42" si="335">IF(H42="",,H42)</f>
        <v>4</v>
      </c>
      <c r="V42" s="47">
        <f t="shared" ref="V42" si="336">IF(I42="",,I42)</f>
        <v>4</v>
      </c>
      <c r="W42" s="47">
        <f t="shared" ref="W42" si="337">IF(J42="",,J42)</f>
        <v>4</v>
      </c>
      <c r="X42" s="47">
        <f t="shared" ref="X42" si="338">IF(K42="",,K42)</f>
        <v>4</v>
      </c>
      <c r="Y42" s="47">
        <f t="shared" ref="Y42" si="339">IF(L42="",,L42)</f>
        <v>0</v>
      </c>
      <c r="Z42" s="47">
        <f t="shared" ref="Z42" si="340">IF(M42="",,M42)</f>
        <v>0</v>
      </c>
      <c r="AA42" s="47">
        <f t="shared" ref="AA42" si="341">IF(N42="",,N42)</f>
        <v>0</v>
      </c>
      <c r="AB42" s="47">
        <f t="shared" ref="AB42" si="342">IF(O42="",,O42)</f>
        <v>0</v>
      </c>
      <c r="AC42" s="47">
        <f t="shared" ref="AC42" si="343">IF(P42="",,P42)</f>
        <v>0</v>
      </c>
      <c r="AD42" s="47">
        <f t="shared" ref="AD42" si="344">IF(Q42="",,Q42)</f>
        <v>0</v>
      </c>
      <c r="AE42" s="47">
        <f t="shared" ref="AE42" si="345">IF(R42="",,R42)</f>
        <v>0</v>
      </c>
      <c r="AF42" s="47">
        <f t="shared" ref="AF42" si="346">IF(S42="",,S42)</f>
        <v>0</v>
      </c>
      <c r="AG42" s="48">
        <f t="shared" ref="AG42" si="347">IF(T42=0,"",SUM(T42:AF42))</f>
        <v>20</v>
      </c>
      <c r="AH42" s="49">
        <f t="shared" si="317"/>
        <v>20</v>
      </c>
      <c r="AI42" s="43"/>
      <c r="AJ42" s="43"/>
    </row>
    <row r="43" spans="1:36" s="50" customFormat="1" ht="17.45" customHeight="1" x14ac:dyDescent="0.25">
      <c r="A43" s="43">
        <f t="shared" ref="A43" si="348">B43</f>
        <v>3</v>
      </c>
      <c r="B43" s="112">
        <v>3</v>
      </c>
      <c r="C43" s="44"/>
      <c r="D43" s="44" t="s">
        <v>92</v>
      </c>
      <c r="E43" s="111" t="str">
        <f>'Opsætning1-5 (2)'!$D$20</f>
        <v>Konventionel dødløft m. stop under knæ</v>
      </c>
      <c r="F43" s="111"/>
      <c r="G43" s="55">
        <v>60</v>
      </c>
      <c r="H43" s="55">
        <v>60</v>
      </c>
      <c r="I43" s="55">
        <v>60</v>
      </c>
      <c r="J43" s="55">
        <v>60</v>
      </c>
      <c r="K43" s="56"/>
      <c r="L43" s="56"/>
      <c r="M43" s="54"/>
      <c r="N43" s="54"/>
      <c r="O43" s="54"/>
      <c r="P43" s="54"/>
      <c r="Q43" s="54"/>
      <c r="R43" s="54"/>
      <c r="S43" s="54"/>
      <c r="T43" s="47">
        <f t="shared" ref="T43" si="349">MROUND(G43*$D44*0.01,2.5)</f>
        <v>90</v>
      </c>
      <c r="U43" s="47">
        <f t="shared" ref="U43" si="350">MROUND(H43*$D44*0.01,2.5)</f>
        <v>90</v>
      </c>
      <c r="V43" s="47">
        <f t="shared" ref="V43" si="351">MROUND(I43*$D44*0.01,2.5)</f>
        <v>90</v>
      </c>
      <c r="W43" s="47">
        <f t="shared" ref="W43" si="352">MROUND(J43*$D44*0.01,2.5)</f>
        <v>90</v>
      </c>
      <c r="X43" s="47">
        <f t="shared" ref="X43" si="353">MROUND(K43*$D44*0.01,2.5)</f>
        <v>0</v>
      </c>
      <c r="Y43" s="47">
        <f t="shared" ref="Y43" si="354">MROUND(L43*$D44*0.01,2.5)</f>
        <v>0</v>
      </c>
      <c r="Z43" s="47">
        <f t="shared" ref="Z43" si="355">MROUND(M43*$D44*0.01,2.5)</f>
        <v>0</v>
      </c>
      <c r="AA43" s="47">
        <f t="shared" ref="AA43" si="356">MROUND(N43*$D44*0.01,2.5)</f>
        <v>0</v>
      </c>
      <c r="AB43" s="47">
        <f t="shared" ref="AB43" si="357">MROUND(O43*$D44*0.01,2.5)</f>
        <v>0</v>
      </c>
      <c r="AC43" s="47">
        <f t="shared" ref="AC43" si="358">MROUND(P43*$D44*0.01,2.5)</f>
        <v>0</v>
      </c>
      <c r="AD43" s="47">
        <f t="shared" ref="AD43" si="359">MROUND(Q43*$D44*0.01,2.5)</f>
        <v>0</v>
      </c>
      <c r="AE43" s="47">
        <f t="shared" ref="AE43" si="360">MROUND(R43*$D44*0.01,2.5)</f>
        <v>0</v>
      </c>
      <c r="AF43" s="47">
        <f t="shared" ref="AF43" si="361">MROUND(S43*$D44*0.01,2.5)</f>
        <v>0</v>
      </c>
      <c r="AG43" s="48">
        <f t="shared" ref="AG43" si="362">IF(T43=0,"",SUMPRODUCT(T43:AF43,T44:AF44))</f>
        <v>2520</v>
      </c>
      <c r="AH43" s="49">
        <f t="shared" si="317"/>
        <v>360</v>
      </c>
      <c r="AI43" s="43"/>
      <c r="AJ43" s="43"/>
    </row>
    <row r="44" spans="1:36" s="50" customFormat="1" ht="17.45" customHeight="1" x14ac:dyDescent="0.25">
      <c r="A44" s="43">
        <f t="shared" ref="A44" si="363">B43</f>
        <v>3</v>
      </c>
      <c r="B44" s="112"/>
      <c r="C44" s="51" t="s">
        <v>102</v>
      </c>
      <c r="D44" s="51">
        <f>Opsætning!$D$11</f>
        <v>150</v>
      </c>
      <c r="E44" s="111" t="s">
        <v>100</v>
      </c>
      <c r="F44" s="111"/>
      <c r="G44" s="57">
        <v>7</v>
      </c>
      <c r="H44" s="57">
        <v>7</v>
      </c>
      <c r="I44" s="57">
        <v>7</v>
      </c>
      <c r="J44" s="57">
        <v>7</v>
      </c>
      <c r="K44" s="52"/>
      <c r="L44" s="52"/>
      <c r="M44" s="53"/>
      <c r="N44" s="53"/>
      <c r="O44" s="53"/>
      <c r="P44" s="53"/>
      <c r="Q44" s="53"/>
      <c r="R44" s="53"/>
      <c r="S44" s="53"/>
      <c r="T44" s="47">
        <f t="shared" ref="T44" si="364">IF(G44="",,G44)</f>
        <v>7</v>
      </c>
      <c r="U44" s="47">
        <f t="shared" ref="U44" si="365">IF(H44="",,H44)</f>
        <v>7</v>
      </c>
      <c r="V44" s="47">
        <f t="shared" ref="V44" si="366">IF(I44="",,I44)</f>
        <v>7</v>
      </c>
      <c r="W44" s="47">
        <f t="shared" ref="W44" si="367">IF(J44="",,J44)</f>
        <v>7</v>
      </c>
      <c r="X44" s="47">
        <f t="shared" ref="X44" si="368">IF(K44="",,K44)</f>
        <v>0</v>
      </c>
      <c r="Y44" s="47">
        <f t="shared" ref="Y44" si="369">IF(L44="",,L44)</f>
        <v>0</v>
      </c>
      <c r="Z44" s="47">
        <f t="shared" ref="Z44" si="370">IF(M44="",,M44)</f>
        <v>0</v>
      </c>
      <c r="AA44" s="47">
        <f t="shared" ref="AA44" si="371">IF(N44="",,N44)</f>
        <v>0</v>
      </c>
      <c r="AB44" s="47">
        <f t="shared" ref="AB44" si="372">IF(O44="",,O44)</f>
        <v>0</v>
      </c>
      <c r="AC44" s="47">
        <f t="shared" ref="AC44" si="373">IF(P44="",,P44)</f>
        <v>0</v>
      </c>
      <c r="AD44" s="47">
        <f t="shared" ref="AD44" si="374">IF(Q44="",,Q44)</f>
        <v>0</v>
      </c>
      <c r="AE44" s="47">
        <f t="shared" ref="AE44" si="375">IF(R44="",,R44)</f>
        <v>0</v>
      </c>
      <c r="AF44" s="47">
        <f t="shared" ref="AF44" si="376">IF(S44="",,S44)</f>
        <v>0</v>
      </c>
      <c r="AG44" s="48">
        <f t="shared" ref="AG44" si="377">IF(T44=0,"",SUM(T44:AF44))</f>
        <v>28</v>
      </c>
      <c r="AH44" s="49">
        <f t="shared" si="317"/>
        <v>28</v>
      </c>
      <c r="AI44" s="43"/>
      <c r="AJ44" s="43"/>
    </row>
    <row r="45" spans="1:36" s="50" customFormat="1" ht="17.45" customHeight="1" x14ac:dyDescent="0.25">
      <c r="A45" s="43">
        <f t="shared" ref="A45" si="378">B45</f>
        <v>4</v>
      </c>
      <c r="B45" s="132">
        <v>4</v>
      </c>
      <c r="C45" s="44"/>
      <c r="D45" s="44"/>
      <c r="E45" s="134" t="str">
        <f>'Opsætning1-5 (2)'!$D$28</f>
        <v>Hanging leg raises</v>
      </c>
      <c r="F45" s="135"/>
      <c r="G45" s="56" t="s">
        <v>170</v>
      </c>
      <c r="H45" s="56" t="s">
        <v>170</v>
      </c>
      <c r="I45" s="56" t="s">
        <v>170</v>
      </c>
      <c r="J45" s="56"/>
      <c r="K45" s="54"/>
      <c r="L45" s="54"/>
      <c r="M45" s="54"/>
      <c r="N45" s="54"/>
      <c r="O45" s="54"/>
      <c r="P45" s="54"/>
      <c r="Q45" s="54"/>
      <c r="R45" s="54"/>
      <c r="S45" s="54"/>
      <c r="T45" s="102" t="str">
        <f>G45</f>
        <v>BW</v>
      </c>
      <c r="U45" s="102" t="str">
        <f t="shared" ref="U45" si="379">H45</f>
        <v>BW</v>
      </c>
      <c r="V45" s="102" t="str">
        <f t="shared" ref="V45" si="380">I45</f>
        <v>BW</v>
      </c>
      <c r="W45" s="102">
        <f>J45</f>
        <v>0</v>
      </c>
      <c r="X45" s="102">
        <f t="shared" ref="X45:X46" si="381">K45</f>
        <v>0</v>
      </c>
      <c r="Y45" s="102">
        <f t="shared" ref="Y45:Y46" si="382">L45</f>
        <v>0</v>
      </c>
      <c r="Z45" s="102">
        <f t="shared" ref="Z45:Z46" si="383">M45</f>
        <v>0</v>
      </c>
      <c r="AA45" s="102">
        <f t="shared" ref="AA45:AA46" si="384">N45</f>
        <v>0</v>
      </c>
      <c r="AB45" s="102">
        <f t="shared" ref="AB45:AB46" si="385">O45</f>
        <v>0</v>
      </c>
      <c r="AC45" s="102">
        <f t="shared" ref="AC45:AC46" si="386">P45</f>
        <v>0</v>
      </c>
      <c r="AD45" s="102">
        <f t="shared" ref="AD45:AD46" si="387">Q45</f>
        <v>0</v>
      </c>
      <c r="AE45" s="102">
        <f t="shared" ref="AE45:AE46" si="388">R45</f>
        <v>0</v>
      </c>
      <c r="AF45" s="102">
        <f t="shared" ref="AF45:AF46" si="389">S45</f>
        <v>0</v>
      </c>
      <c r="AG45" s="48">
        <f t="shared" ref="AG45" si="390">IF(T45=0,"",SUMPRODUCT(T45:AF45,T46:AF46))</f>
        <v>0</v>
      </c>
      <c r="AH45" s="49">
        <f t="shared" si="317"/>
        <v>0</v>
      </c>
      <c r="AI45" s="43"/>
      <c r="AJ45" s="43"/>
    </row>
    <row r="46" spans="1:36" s="50" customFormat="1" ht="17.45" customHeight="1" x14ac:dyDescent="0.25">
      <c r="A46" s="43">
        <f t="shared" ref="A46" si="391">B45</f>
        <v>4</v>
      </c>
      <c r="B46" s="133"/>
      <c r="C46" s="51"/>
      <c r="D46" s="51" t="e">
        <f>_xlfn.IFS(D45="squat",Opsætning!#REF!,D45="bænk",Opsætning!#REF!,D45="dødløft",Opsætning!#REF!)</f>
        <v>#N/A</v>
      </c>
      <c r="E46" s="134" t="s">
        <v>100</v>
      </c>
      <c r="F46" s="136"/>
      <c r="G46" s="52">
        <v>6</v>
      </c>
      <c r="H46" s="52">
        <v>6</v>
      </c>
      <c r="I46" s="52">
        <v>6</v>
      </c>
      <c r="J46" s="53"/>
      <c r="K46" s="53"/>
      <c r="L46" s="53"/>
      <c r="M46" s="53"/>
      <c r="N46" s="53"/>
      <c r="O46" s="53"/>
      <c r="P46" s="53"/>
      <c r="Q46" s="53"/>
      <c r="R46" s="53"/>
      <c r="S46" s="53"/>
      <c r="T46" s="47">
        <f t="shared" ref="T46" si="392">IF(G46="",,G46)</f>
        <v>6</v>
      </c>
      <c r="U46" s="47">
        <f t="shared" ref="U46" si="393">IF(H46="",,H46)</f>
        <v>6</v>
      </c>
      <c r="V46" s="47">
        <f t="shared" ref="V46" si="394">IF(I46="",,I46)</f>
        <v>6</v>
      </c>
      <c r="W46" s="102">
        <f>J46</f>
        <v>0</v>
      </c>
      <c r="X46" s="102">
        <f t="shared" si="381"/>
        <v>0</v>
      </c>
      <c r="Y46" s="102">
        <f t="shared" si="382"/>
        <v>0</v>
      </c>
      <c r="Z46" s="102">
        <f t="shared" si="383"/>
        <v>0</v>
      </c>
      <c r="AA46" s="102">
        <f t="shared" si="384"/>
        <v>0</v>
      </c>
      <c r="AB46" s="102">
        <f t="shared" si="385"/>
        <v>0</v>
      </c>
      <c r="AC46" s="102">
        <f t="shared" si="386"/>
        <v>0</v>
      </c>
      <c r="AD46" s="102">
        <f t="shared" si="387"/>
        <v>0</v>
      </c>
      <c r="AE46" s="102">
        <f t="shared" si="388"/>
        <v>0</v>
      </c>
      <c r="AF46" s="102">
        <f t="shared" si="389"/>
        <v>0</v>
      </c>
      <c r="AG46" s="48">
        <f t="shared" ref="AG46" si="395">IF(T46=0,"",SUM(T46:AF46))</f>
        <v>18</v>
      </c>
      <c r="AH46" s="49">
        <f t="shared" si="317"/>
        <v>18</v>
      </c>
      <c r="AI46" s="43"/>
      <c r="AJ46" s="43"/>
    </row>
    <row r="47" spans="1:36" ht="24.6" customHeight="1" x14ac:dyDescent="0.25">
      <c r="B47" s="62"/>
      <c r="C47" s="38"/>
      <c r="D47" s="38"/>
      <c r="E47" s="38"/>
      <c r="F47" s="38"/>
      <c r="G47" s="37"/>
      <c r="H47" s="37"/>
      <c r="I47" s="37"/>
      <c r="J47" s="37"/>
      <c r="K47" s="37"/>
      <c r="L47" s="37"/>
      <c r="M47" s="37"/>
      <c r="N47" s="37"/>
      <c r="O47" s="37"/>
      <c r="P47" s="37"/>
      <c r="Q47" s="37"/>
      <c r="R47" s="37"/>
      <c r="S47" s="37"/>
      <c r="T47" s="38"/>
      <c r="U47" s="38"/>
      <c r="V47" s="38"/>
      <c r="W47" s="38"/>
      <c r="X47" s="38"/>
      <c r="Y47" s="38"/>
      <c r="Z47" s="38"/>
      <c r="AA47" s="38"/>
      <c r="AB47" s="38"/>
      <c r="AC47" s="38"/>
      <c r="AD47" s="38"/>
      <c r="AE47" s="38"/>
      <c r="AF47" s="38"/>
      <c r="AG47" s="39"/>
      <c r="AH47" s="40"/>
    </row>
    <row r="48" spans="1:36" ht="32.450000000000003" customHeight="1" x14ac:dyDescent="0.25">
      <c r="B48" s="118" t="s">
        <v>113</v>
      </c>
      <c r="C48" s="119"/>
      <c r="D48" s="119"/>
      <c r="E48" s="119"/>
      <c r="F48" s="119" t="s">
        <v>89</v>
      </c>
      <c r="G48" s="119"/>
      <c r="H48" s="119"/>
      <c r="I48" s="119"/>
      <c r="J48" s="119"/>
      <c r="K48" s="119"/>
      <c r="L48" s="119"/>
      <c r="M48" s="119"/>
      <c r="N48" s="119"/>
      <c r="O48" s="119"/>
      <c r="P48" s="119"/>
      <c r="Q48" s="119"/>
      <c r="R48" s="119"/>
      <c r="S48" s="119"/>
      <c r="T48" s="119"/>
      <c r="U48" s="119"/>
      <c r="V48" s="119" t="s">
        <v>40</v>
      </c>
      <c r="W48" s="119"/>
      <c r="X48" s="119"/>
      <c r="Y48" s="119"/>
      <c r="Z48" s="119"/>
      <c r="AA48" s="119"/>
      <c r="AB48" s="119" t="s">
        <v>92</v>
      </c>
      <c r="AC48" s="119"/>
      <c r="AD48" s="119"/>
      <c r="AE48" s="119"/>
      <c r="AF48" s="119"/>
      <c r="AG48" s="119"/>
      <c r="AH48" s="120"/>
    </row>
    <row r="49" spans="1:36" ht="21.95" customHeight="1" x14ac:dyDescent="0.25">
      <c r="B49" s="115" t="s">
        <v>114</v>
      </c>
      <c r="C49" s="116"/>
      <c r="D49" s="116"/>
      <c r="E49" s="116"/>
      <c r="F49" s="113">
        <f>SUMIF(D6:D46,"squat",AG6:AG46)</f>
        <v>7312.5</v>
      </c>
      <c r="G49" s="113"/>
      <c r="H49" s="113"/>
      <c r="I49" s="113"/>
      <c r="J49" s="113"/>
      <c r="K49" s="113"/>
      <c r="L49" s="113"/>
      <c r="M49" s="113"/>
      <c r="N49" s="113"/>
      <c r="O49" s="113"/>
      <c r="P49" s="113"/>
      <c r="Q49" s="113"/>
      <c r="R49" s="113"/>
      <c r="S49" s="113"/>
      <c r="T49" s="113"/>
      <c r="U49" s="113"/>
      <c r="V49" s="117">
        <f>SUMIF(D6:D46,"Bænk",AG6:AG47)</f>
        <v>6492.5</v>
      </c>
      <c r="W49" s="117"/>
      <c r="X49" s="117"/>
      <c r="Y49" s="117"/>
      <c r="Z49" s="117"/>
      <c r="AA49" s="117"/>
      <c r="AB49" s="113">
        <f>SUMIF(D6:D46,"dødløft",AG6:AG47)</f>
        <v>6810</v>
      </c>
      <c r="AC49" s="113"/>
      <c r="AD49" s="113"/>
      <c r="AE49" s="113"/>
      <c r="AF49" s="113"/>
      <c r="AG49" s="113"/>
      <c r="AH49" s="114"/>
      <c r="AI49" s="63">
        <f>(AB49+F49+V49)*1.5/3</f>
        <v>10307.5</v>
      </c>
    </row>
    <row r="50" spans="1:36" ht="21.95" customHeight="1" thickBot="1" x14ac:dyDescent="0.3">
      <c r="B50" s="107" t="s">
        <v>115</v>
      </c>
      <c r="C50" s="108"/>
      <c r="D50" s="108"/>
      <c r="E50" s="108"/>
      <c r="F50" s="109">
        <f>(SUMIF(D6:D46,"squat",AG6:AG46)/SUMIF(D6:D46,"squat",AG7:AG47))/Opsætning!$D$9</f>
        <v>0.59742647058823528</v>
      </c>
      <c r="G50" s="109"/>
      <c r="H50" s="109"/>
      <c r="I50" s="109"/>
      <c r="J50" s="109"/>
      <c r="K50" s="109"/>
      <c r="L50" s="109"/>
      <c r="M50" s="109"/>
      <c r="N50" s="109"/>
      <c r="O50" s="109"/>
      <c r="P50" s="109"/>
      <c r="Q50" s="109"/>
      <c r="R50" s="109"/>
      <c r="S50" s="109"/>
      <c r="T50" s="109"/>
      <c r="U50" s="109"/>
      <c r="V50" s="109">
        <f>SUMIF(D6:D46,"Bænk",AG6:AG47)/SUMIF(D6:D46,"Bænk",AG7:AG47)/Opsætning!$D$10</f>
        <v>0.634033203125</v>
      </c>
      <c r="W50" s="109"/>
      <c r="X50" s="109"/>
      <c r="Y50" s="109"/>
      <c r="Z50" s="109"/>
      <c r="AA50" s="109"/>
      <c r="AB50" s="109">
        <f>SUMIF(D6:D46,"dødløft",AG6:AG47)/SUMIF(D6:D46,"dødløft",AG7:AG47)/Opsætning!$D$11</f>
        <v>0.58205128205128209</v>
      </c>
      <c r="AC50" s="109"/>
      <c r="AD50" s="109"/>
      <c r="AE50" s="109"/>
      <c r="AF50" s="109"/>
      <c r="AG50" s="109"/>
      <c r="AH50" s="110"/>
    </row>
    <row r="51" spans="1:36" ht="17.45" customHeight="1" thickBot="1" x14ac:dyDescent="0.3"/>
    <row r="52" spans="1:36" ht="17.45" customHeight="1" x14ac:dyDescent="0.25">
      <c r="A52" s="31" t="s">
        <v>93</v>
      </c>
      <c r="B52" s="139" t="s">
        <v>94</v>
      </c>
      <c r="C52" s="140"/>
      <c r="D52" s="141" t="str">
        <f>Opsætning!$D$14</f>
        <v>Navn Navnesen</v>
      </c>
      <c r="E52" s="141"/>
      <c r="F52" s="141"/>
      <c r="G52" s="94"/>
      <c r="H52" s="95"/>
      <c r="I52" s="95"/>
      <c r="J52" s="95"/>
      <c r="K52" s="96"/>
      <c r="L52" s="96"/>
      <c r="M52" s="96"/>
      <c r="N52" s="96"/>
      <c r="O52" s="96"/>
      <c r="P52" s="96"/>
      <c r="Q52" s="96"/>
      <c r="R52" s="96"/>
      <c r="S52" s="96"/>
      <c r="T52" s="97" t="s">
        <v>95</v>
      </c>
      <c r="U52" s="97"/>
      <c r="V52" s="98"/>
      <c r="W52" s="97"/>
      <c r="X52" s="142"/>
      <c r="Y52" s="142"/>
      <c r="Z52" s="142"/>
      <c r="AA52" s="33"/>
      <c r="AB52" s="143"/>
      <c r="AC52" s="143"/>
      <c r="AD52" s="34"/>
      <c r="AE52" s="34"/>
      <c r="AF52" s="34"/>
      <c r="AG52" s="35"/>
      <c r="AH52" s="36"/>
    </row>
    <row r="53" spans="1:36" ht="53.45" customHeight="1" thickBot="1" x14ac:dyDescent="0.3">
      <c r="A53" s="31" t="s">
        <v>93</v>
      </c>
      <c r="B53" s="144" t="s">
        <v>116</v>
      </c>
      <c r="C53" s="145"/>
      <c r="D53" s="145"/>
      <c r="E53" s="145"/>
      <c r="F53" s="145"/>
      <c r="G53" s="37"/>
      <c r="H53" s="37"/>
      <c r="I53" s="37"/>
      <c r="J53" s="37"/>
      <c r="K53" s="37"/>
      <c r="L53" s="37"/>
      <c r="M53" s="37"/>
      <c r="N53" s="37"/>
      <c r="O53" s="37"/>
      <c r="P53" s="37"/>
      <c r="Q53" s="37"/>
      <c r="R53" s="37"/>
      <c r="S53" s="37"/>
      <c r="T53" s="38"/>
      <c r="U53" s="38"/>
      <c r="V53" s="38"/>
      <c r="W53" s="38"/>
      <c r="X53" s="38"/>
      <c r="Y53" s="38"/>
      <c r="Z53" s="38"/>
      <c r="AA53" s="38"/>
      <c r="AB53" s="38"/>
      <c r="AC53" s="38"/>
      <c r="AD53" s="38"/>
      <c r="AE53" s="38"/>
      <c r="AF53" s="38"/>
      <c r="AG53" s="39"/>
      <c r="AH53" s="40"/>
    </row>
    <row r="54" spans="1:36" ht="17.45" customHeight="1" x14ac:dyDescent="0.3">
      <c r="A54" s="31" t="s">
        <v>93</v>
      </c>
      <c r="B54" s="41" t="s">
        <v>10</v>
      </c>
      <c r="C54" s="121" t="s">
        <v>134</v>
      </c>
      <c r="D54" s="122"/>
      <c r="E54" s="123" t="str">
        <f>Opsætning!$D$16</f>
        <v>Mandag</v>
      </c>
      <c r="F54" s="124"/>
      <c r="G54" s="125" t="s">
        <v>98</v>
      </c>
      <c r="H54" s="126"/>
      <c r="I54" s="126"/>
      <c r="J54" s="126"/>
      <c r="K54" s="126"/>
      <c r="L54" s="126"/>
      <c r="M54" s="126"/>
      <c r="N54" s="126"/>
      <c r="O54" s="126"/>
      <c r="P54" s="126"/>
      <c r="Q54" s="126"/>
      <c r="R54" s="126"/>
      <c r="S54" s="127"/>
      <c r="T54" s="38"/>
      <c r="U54" s="38"/>
      <c r="V54" s="38"/>
      <c r="W54" s="38"/>
      <c r="X54" s="38"/>
      <c r="Y54" s="38"/>
      <c r="Z54" s="38"/>
      <c r="AA54" s="38"/>
      <c r="AB54" s="38"/>
      <c r="AC54" s="38"/>
      <c r="AD54" s="38"/>
      <c r="AE54" s="38"/>
      <c r="AF54" s="42"/>
      <c r="AG54" s="137"/>
      <c r="AH54" s="138"/>
    </row>
    <row r="55" spans="1:36" ht="17.45" customHeight="1" thickBot="1" x14ac:dyDescent="0.3">
      <c r="B55" s="130" t="s">
        <v>99</v>
      </c>
      <c r="C55" s="131"/>
      <c r="D55" s="131"/>
      <c r="E55" s="131"/>
      <c r="F55" s="131"/>
      <c r="G55" s="128"/>
      <c r="H55" s="128"/>
      <c r="I55" s="128"/>
      <c r="J55" s="128"/>
      <c r="K55" s="128"/>
      <c r="L55" s="128"/>
      <c r="M55" s="128"/>
      <c r="N55" s="128"/>
      <c r="O55" s="128"/>
      <c r="P55" s="128"/>
      <c r="Q55" s="128"/>
      <c r="R55" s="128"/>
      <c r="S55" s="129"/>
      <c r="T55" s="38"/>
      <c r="U55" s="38"/>
      <c r="V55" s="38"/>
      <c r="W55" s="38"/>
      <c r="X55" s="38"/>
      <c r="Y55" s="38"/>
      <c r="Z55" s="38"/>
      <c r="AA55" s="38"/>
      <c r="AB55" s="38"/>
      <c r="AC55" s="38"/>
      <c r="AD55" s="38"/>
      <c r="AE55" s="38"/>
      <c r="AF55" s="38"/>
      <c r="AG55" s="39"/>
      <c r="AH55" s="40"/>
    </row>
    <row r="56" spans="1:36" s="50" customFormat="1" ht="17.45" customHeight="1" x14ac:dyDescent="0.25">
      <c r="A56" s="43">
        <f>B56</f>
        <v>1</v>
      </c>
      <c r="B56" s="112">
        <v>1</v>
      </c>
      <c r="C56" s="44"/>
      <c r="D56" s="44" t="s">
        <v>89</v>
      </c>
      <c r="E56" s="111" t="str">
        <f>'Opsætning1-5 (2)'!$D$6</f>
        <v>Lowbar Squat</v>
      </c>
      <c r="F56" s="111"/>
      <c r="G56" s="45">
        <v>65</v>
      </c>
      <c r="H56" s="45">
        <v>72</v>
      </c>
      <c r="I56" s="46">
        <v>72</v>
      </c>
      <c r="J56" s="46">
        <v>72</v>
      </c>
      <c r="K56" s="46">
        <v>72</v>
      </c>
      <c r="L56" s="46"/>
      <c r="M56" s="46"/>
      <c r="N56" s="46"/>
      <c r="O56" s="46"/>
      <c r="P56" s="46"/>
      <c r="Q56" s="46"/>
      <c r="R56" s="46"/>
      <c r="S56" s="46"/>
      <c r="T56" s="47">
        <f>MROUND(G56*$D57*0.01,2.5)</f>
        <v>77.5</v>
      </c>
      <c r="U56" s="47">
        <f t="shared" ref="U56" si="396">MROUND(H56*$D57*0.01,2.5)</f>
        <v>87.5</v>
      </c>
      <c r="V56" s="47">
        <f t="shared" ref="V56" si="397">MROUND(I56*$D57*0.01,2.5)</f>
        <v>87.5</v>
      </c>
      <c r="W56" s="47">
        <f t="shared" ref="W56" si="398">MROUND(J56*$D57*0.01,2.5)</f>
        <v>87.5</v>
      </c>
      <c r="X56" s="47">
        <f t="shared" ref="X56" si="399">MROUND(K56*$D57*0.01,2.5)</f>
        <v>87.5</v>
      </c>
      <c r="Y56" s="47">
        <f t="shared" ref="Y56" si="400">MROUND(L56*$D57*0.01,2.5)</f>
        <v>0</v>
      </c>
      <c r="Z56" s="47">
        <f t="shared" ref="Z56" si="401">MROUND(M56*$D57*0.01,2.5)</f>
        <v>0</v>
      </c>
      <c r="AA56" s="47">
        <f t="shared" ref="AA56" si="402">MROUND(N56*$D57*0.01,2.5)</f>
        <v>0</v>
      </c>
      <c r="AB56" s="47">
        <f t="shared" ref="AB56" si="403">MROUND(O56*$D57*0.01,2.5)</f>
        <v>0</v>
      </c>
      <c r="AC56" s="47">
        <f t="shared" ref="AC56" si="404">MROUND(P56*$D57*0.01,2.5)</f>
        <v>0</v>
      </c>
      <c r="AD56" s="47">
        <f t="shared" ref="AD56" si="405">MROUND(Q56*$D57*0.01,2.5)</f>
        <v>0</v>
      </c>
      <c r="AE56" s="47">
        <f t="shared" ref="AE56" si="406">MROUND(R56*$D57*0.01,2.5)</f>
        <v>0</v>
      </c>
      <c r="AF56" s="47">
        <f t="shared" ref="AF56" si="407">MROUND(S56*$D57*0.01,2.5)</f>
        <v>0</v>
      </c>
      <c r="AG56" s="48">
        <f>IF(T56=0,"",SUMPRODUCT(T56:AF56,T57:AF57))</f>
        <v>2565</v>
      </c>
      <c r="AH56" s="49">
        <f>SUM(T56:AF56)</f>
        <v>427.5</v>
      </c>
      <c r="AI56" s="43"/>
      <c r="AJ56" s="43"/>
    </row>
    <row r="57" spans="1:36" s="50" customFormat="1" ht="17.45" customHeight="1" x14ac:dyDescent="0.25">
      <c r="A57" s="43">
        <f>B56</f>
        <v>1</v>
      </c>
      <c r="B57" s="112"/>
      <c r="C57" s="51" t="s">
        <v>102</v>
      </c>
      <c r="D57" s="51">
        <f>Opsætning!$D$9</f>
        <v>120</v>
      </c>
      <c r="E57" s="111" t="s">
        <v>100</v>
      </c>
      <c r="F57" s="111"/>
      <c r="G57" s="52">
        <v>6</v>
      </c>
      <c r="H57" s="52">
        <v>6</v>
      </c>
      <c r="I57" s="53">
        <v>6</v>
      </c>
      <c r="J57" s="53">
        <v>6</v>
      </c>
      <c r="K57" s="53">
        <v>6</v>
      </c>
      <c r="L57" s="53"/>
      <c r="M57" s="53"/>
      <c r="N57" s="53"/>
      <c r="O57" s="53"/>
      <c r="P57" s="53"/>
      <c r="Q57" s="53"/>
      <c r="R57" s="53"/>
      <c r="S57" s="53"/>
      <c r="T57" s="47">
        <f t="shared" ref="T57" si="408">IF(G57="",,G57)</f>
        <v>6</v>
      </c>
      <c r="U57" s="47">
        <f t="shared" ref="U57" si="409">IF(H57="",,H57)</f>
        <v>6</v>
      </c>
      <c r="V57" s="47">
        <f t="shared" ref="V57" si="410">IF(I57="",,I57)</f>
        <v>6</v>
      </c>
      <c r="W57" s="47">
        <f t="shared" ref="W57" si="411">IF(J57="",,J57)</f>
        <v>6</v>
      </c>
      <c r="X57" s="47">
        <f t="shared" ref="X57" si="412">IF(K57="",,K57)</f>
        <v>6</v>
      </c>
      <c r="Y57" s="47">
        <f t="shared" ref="Y57" si="413">IF(L57="",,L57)</f>
        <v>0</v>
      </c>
      <c r="Z57" s="47">
        <f t="shared" ref="Z57" si="414">IF(M57="",,M57)</f>
        <v>0</v>
      </c>
      <c r="AA57" s="47">
        <f t="shared" ref="AA57" si="415">IF(N57="",,N57)</f>
        <v>0</v>
      </c>
      <c r="AB57" s="47">
        <f t="shared" ref="AB57" si="416">IF(O57="",,O57)</f>
        <v>0</v>
      </c>
      <c r="AC57" s="47">
        <f t="shared" ref="AC57" si="417">IF(P57="",,P57)</f>
        <v>0</v>
      </c>
      <c r="AD57" s="47">
        <f t="shared" ref="AD57" si="418">IF(Q57="",,Q57)</f>
        <v>0</v>
      </c>
      <c r="AE57" s="47">
        <f t="shared" ref="AE57" si="419">IF(R57="",,R57)</f>
        <v>0</v>
      </c>
      <c r="AF57" s="47">
        <f t="shared" ref="AF57" si="420">IF(S57="",,S57)</f>
        <v>0</v>
      </c>
      <c r="AG57" s="48">
        <f>IF(T57=0,"",SUM(T57:AF57))</f>
        <v>30</v>
      </c>
      <c r="AH57" s="49">
        <f t="shared" ref="AH57:AH63" si="421">SUM(T57:AF57)</f>
        <v>30</v>
      </c>
      <c r="AI57" s="43"/>
      <c r="AJ57" s="43"/>
    </row>
    <row r="58" spans="1:36" s="50" customFormat="1" ht="17.45" customHeight="1" x14ac:dyDescent="0.25">
      <c r="A58" s="43">
        <f t="shared" ref="A58" si="422">B58</f>
        <v>2</v>
      </c>
      <c r="B58" s="112">
        <v>2</v>
      </c>
      <c r="C58" s="44"/>
      <c r="D58" s="44" t="s">
        <v>101</v>
      </c>
      <c r="E58" s="111" t="str">
        <f>'Opsætning1-5 (2)'!$D$12</f>
        <v>Bænkpres</v>
      </c>
      <c r="F58" s="111"/>
      <c r="G58" s="54">
        <v>67</v>
      </c>
      <c r="H58" s="54">
        <v>72</v>
      </c>
      <c r="I58" s="54">
        <v>72</v>
      </c>
      <c r="J58" s="54">
        <v>72</v>
      </c>
      <c r="K58" s="54">
        <v>72</v>
      </c>
      <c r="L58" s="54">
        <v>72</v>
      </c>
      <c r="M58" s="54"/>
      <c r="N58" s="54"/>
      <c r="O58" s="54"/>
      <c r="P58" s="54"/>
      <c r="Q58" s="54"/>
      <c r="R58" s="54"/>
      <c r="S58" s="54"/>
      <c r="T58" s="47">
        <f t="shared" ref="T58" si="423">MROUND(G58*$D59*0.01,2.5)</f>
        <v>52.5</v>
      </c>
      <c r="U58" s="47">
        <f t="shared" ref="U58" si="424">MROUND(H58*$D59*0.01,2.5)</f>
        <v>57.5</v>
      </c>
      <c r="V58" s="47">
        <f t="shared" ref="V58" si="425">MROUND(I58*$D59*0.01,2.5)</f>
        <v>57.5</v>
      </c>
      <c r="W58" s="47">
        <f t="shared" ref="W58" si="426">MROUND(J58*$D59*0.01,2.5)</f>
        <v>57.5</v>
      </c>
      <c r="X58" s="47">
        <f t="shared" ref="X58" si="427">MROUND(K58*$D59*0.01,2.5)</f>
        <v>57.5</v>
      </c>
      <c r="Y58" s="47">
        <f t="shared" ref="Y58" si="428">MROUND(L58*$D59*0.01,2.5)</f>
        <v>57.5</v>
      </c>
      <c r="Z58" s="47">
        <f t="shared" ref="Z58" si="429">MROUND(M58*$D59*0.01,2.5)</f>
        <v>0</v>
      </c>
      <c r="AA58" s="47">
        <f t="shared" ref="AA58" si="430">MROUND(N58*$D59*0.01,2.5)</f>
        <v>0</v>
      </c>
      <c r="AB58" s="47">
        <f t="shared" ref="AB58" si="431">MROUND(O58*$D59*0.01,2.5)</f>
        <v>0</v>
      </c>
      <c r="AC58" s="47">
        <f t="shared" ref="AC58" si="432">MROUND(P58*$D59*0.01,2.5)</f>
        <v>0</v>
      </c>
      <c r="AD58" s="47">
        <f t="shared" ref="AD58" si="433">MROUND(Q58*$D59*0.01,2.5)</f>
        <v>0</v>
      </c>
      <c r="AE58" s="47">
        <f t="shared" ref="AE58" si="434">MROUND(R58*$D59*0.01,2.5)</f>
        <v>0</v>
      </c>
      <c r="AF58" s="47">
        <f t="shared" ref="AF58" si="435">MROUND(S58*$D59*0.01,2.5)</f>
        <v>0</v>
      </c>
      <c r="AG58" s="48">
        <f t="shared" ref="AG58" si="436">IF(T58=0,"",SUMPRODUCT(T58:AF58,T59:AF59))</f>
        <v>1700</v>
      </c>
      <c r="AH58" s="49">
        <f t="shared" si="421"/>
        <v>340</v>
      </c>
      <c r="AI58" s="43"/>
      <c r="AJ58" s="43"/>
    </row>
    <row r="59" spans="1:36" s="50" customFormat="1" ht="17.45" customHeight="1" x14ac:dyDescent="0.25">
      <c r="A59" s="43">
        <f t="shared" ref="A59" si="437">B58</f>
        <v>2</v>
      </c>
      <c r="B59" s="112"/>
      <c r="C59" s="51" t="s">
        <v>102</v>
      </c>
      <c r="D59" s="51">
        <f>Opsætning!$D$10</f>
        <v>80</v>
      </c>
      <c r="E59" s="111" t="s">
        <v>100</v>
      </c>
      <c r="F59" s="111"/>
      <c r="G59" s="53">
        <v>5</v>
      </c>
      <c r="H59" s="53">
        <v>5</v>
      </c>
      <c r="I59" s="53">
        <v>5</v>
      </c>
      <c r="J59" s="53">
        <v>5</v>
      </c>
      <c r="K59" s="53">
        <v>5</v>
      </c>
      <c r="L59" s="53">
        <v>5</v>
      </c>
      <c r="M59" s="53"/>
      <c r="N59" s="53"/>
      <c r="O59" s="53"/>
      <c r="P59" s="53"/>
      <c r="Q59" s="53"/>
      <c r="R59" s="53"/>
      <c r="S59" s="53"/>
      <c r="T59" s="47">
        <f t="shared" ref="T59" si="438">IF(G59="",,G59)</f>
        <v>5</v>
      </c>
      <c r="U59" s="47">
        <f t="shared" ref="U59" si="439">IF(H59="",,H59)</f>
        <v>5</v>
      </c>
      <c r="V59" s="47">
        <f t="shared" ref="V59" si="440">IF(I59="",,I59)</f>
        <v>5</v>
      </c>
      <c r="W59" s="47">
        <f t="shared" ref="W59" si="441">IF(J59="",,J59)</f>
        <v>5</v>
      </c>
      <c r="X59" s="47">
        <f t="shared" ref="X59" si="442">IF(K59="",,K59)</f>
        <v>5</v>
      </c>
      <c r="Y59" s="47">
        <f t="shared" ref="Y59" si="443">IF(L59="",,L59)</f>
        <v>5</v>
      </c>
      <c r="Z59" s="47">
        <f t="shared" ref="Z59" si="444">IF(M59="",,M59)</f>
        <v>0</v>
      </c>
      <c r="AA59" s="47">
        <f t="shared" ref="AA59" si="445">IF(N59="",,N59)</f>
        <v>0</v>
      </c>
      <c r="AB59" s="47">
        <f t="shared" ref="AB59" si="446">IF(O59="",,O59)</f>
        <v>0</v>
      </c>
      <c r="AC59" s="47">
        <f t="shared" ref="AC59" si="447">IF(P59="",,P59)</f>
        <v>0</v>
      </c>
      <c r="AD59" s="47">
        <f t="shared" ref="AD59" si="448">IF(Q59="",,Q59)</f>
        <v>0</v>
      </c>
      <c r="AE59" s="47">
        <f t="shared" ref="AE59" si="449">IF(R59="",,R59)</f>
        <v>0</v>
      </c>
      <c r="AF59" s="47">
        <f t="shared" ref="AF59" si="450">IF(S59="",,S59)</f>
        <v>0</v>
      </c>
      <c r="AG59" s="48">
        <f t="shared" ref="AG59" si="451">IF(T59=0,"",SUM(T59:AF59))</f>
        <v>30</v>
      </c>
      <c r="AH59" s="49">
        <f t="shared" si="421"/>
        <v>30</v>
      </c>
      <c r="AI59" s="43"/>
      <c r="AJ59" s="43"/>
    </row>
    <row r="60" spans="1:36" s="50" customFormat="1" ht="17.45" customHeight="1" x14ac:dyDescent="0.25">
      <c r="A60" s="43">
        <f t="shared" ref="A60" si="452">B60</f>
        <v>3</v>
      </c>
      <c r="B60" s="112">
        <v>3</v>
      </c>
      <c r="C60" s="44" t="str">
        <f>'Opsætning1-5 (2)'!$E$14</f>
        <v>Tempo</v>
      </c>
      <c r="D60" s="44" t="s">
        <v>101</v>
      </c>
      <c r="E60" s="111" t="str">
        <f>'Opsætning1-5 (2)'!$D$14</f>
        <v>Tempo bænk 3 sek ned</v>
      </c>
      <c r="F60" s="111"/>
      <c r="G60" s="55">
        <f>IF($C$10="tempo",52,65)</f>
        <v>52</v>
      </c>
      <c r="H60" s="55">
        <f t="shared" ref="H60:I60" si="453">IF($C$10="tempo",52,65)</f>
        <v>52</v>
      </c>
      <c r="I60" s="55">
        <f t="shared" si="453"/>
        <v>52</v>
      </c>
      <c r="J60" s="55"/>
      <c r="K60" s="56"/>
      <c r="L60" s="56"/>
      <c r="M60" s="54"/>
      <c r="N60" s="54"/>
      <c r="O60" s="54"/>
      <c r="P60" s="54"/>
      <c r="Q60" s="54"/>
      <c r="R60" s="54"/>
      <c r="S60" s="54"/>
      <c r="T60" s="47">
        <f t="shared" ref="T60" si="454">MROUND(G60*$D61*0.01,2.5)</f>
        <v>42.5</v>
      </c>
      <c r="U60" s="47">
        <f t="shared" ref="U60" si="455">MROUND(H60*$D61*0.01,2.5)</f>
        <v>42.5</v>
      </c>
      <c r="V60" s="47">
        <f t="shared" ref="V60" si="456">MROUND(I60*$D61*0.01,2.5)</f>
        <v>42.5</v>
      </c>
      <c r="W60" s="47">
        <f t="shared" ref="W60" si="457">MROUND(J60*$D61*0.01,2.5)</f>
        <v>0</v>
      </c>
      <c r="X60" s="47">
        <f t="shared" ref="X60" si="458">MROUND(K60*$D61*0.01,2.5)</f>
        <v>0</v>
      </c>
      <c r="Y60" s="47">
        <f t="shared" ref="Y60" si="459">MROUND(L60*$D61*0.01,2.5)</f>
        <v>0</v>
      </c>
      <c r="Z60" s="47">
        <f t="shared" ref="Z60" si="460">MROUND(M60*$D61*0.01,2.5)</f>
        <v>0</v>
      </c>
      <c r="AA60" s="47">
        <f t="shared" ref="AA60" si="461">MROUND(N60*$D61*0.01,2.5)</f>
        <v>0</v>
      </c>
      <c r="AB60" s="47">
        <f t="shared" ref="AB60" si="462">MROUND(O60*$D61*0.01,2.5)</f>
        <v>0</v>
      </c>
      <c r="AC60" s="47">
        <f t="shared" ref="AC60" si="463">MROUND(P60*$D61*0.01,2.5)</f>
        <v>0</v>
      </c>
      <c r="AD60" s="47">
        <f t="shared" ref="AD60" si="464">MROUND(Q60*$D61*0.01,2.5)</f>
        <v>0</v>
      </c>
      <c r="AE60" s="47">
        <f t="shared" ref="AE60" si="465">MROUND(R60*$D61*0.01,2.5)</f>
        <v>0</v>
      </c>
      <c r="AF60" s="47">
        <f t="shared" ref="AF60" si="466">MROUND(S60*$D61*0.01,2.5)</f>
        <v>0</v>
      </c>
      <c r="AG60" s="48">
        <f t="shared" ref="AG60" si="467">IF(T60=0,"",SUMPRODUCT(T60:AF60,T61:AF61))</f>
        <v>765</v>
      </c>
      <c r="AH60" s="49">
        <f t="shared" si="421"/>
        <v>127.5</v>
      </c>
      <c r="AI60" s="43"/>
      <c r="AJ60" s="43"/>
    </row>
    <row r="61" spans="1:36" s="50" customFormat="1" ht="17.45" customHeight="1" x14ac:dyDescent="0.25">
      <c r="A61" s="43">
        <f t="shared" ref="A61" si="468">B60</f>
        <v>3</v>
      </c>
      <c r="B61" s="112"/>
      <c r="C61" s="51" t="s">
        <v>102</v>
      </c>
      <c r="D61" s="51">
        <f>Opsætning!$D$10</f>
        <v>80</v>
      </c>
      <c r="E61" s="111" t="s">
        <v>100</v>
      </c>
      <c r="F61" s="111"/>
      <c r="G61" s="57">
        <f>IF($C$10="tempo",6,10)</f>
        <v>6</v>
      </c>
      <c r="H61" s="57">
        <f t="shared" ref="H61:I61" si="469">IF($C$10="tempo",6,10)</f>
        <v>6</v>
      </c>
      <c r="I61" s="57">
        <f t="shared" si="469"/>
        <v>6</v>
      </c>
      <c r="J61" s="57"/>
      <c r="K61" s="52"/>
      <c r="L61" s="52"/>
      <c r="M61" s="53"/>
      <c r="N61" s="53"/>
      <c r="O61" s="53"/>
      <c r="P61" s="53"/>
      <c r="Q61" s="53"/>
      <c r="R61" s="53"/>
      <c r="S61" s="53"/>
      <c r="T61" s="47">
        <f t="shared" ref="T61" si="470">IF(G61="",,G61)</f>
        <v>6</v>
      </c>
      <c r="U61" s="47">
        <f t="shared" ref="U61" si="471">IF(H61="",,H61)</f>
        <v>6</v>
      </c>
      <c r="V61" s="47">
        <f t="shared" ref="V61" si="472">IF(I61="",,I61)</f>
        <v>6</v>
      </c>
      <c r="W61" s="47">
        <f t="shared" ref="W61" si="473">IF(J61="",,J61)</f>
        <v>0</v>
      </c>
      <c r="X61" s="47">
        <f t="shared" ref="X61" si="474">IF(K61="",,K61)</f>
        <v>0</v>
      </c>
      <c r="Y61" s="47">
        <f t="shared" ref="Y61" si="475">IF(L61="",,L61)</f>
        <v>0</v>
      </c>
      <c r="Z61" s="47">
        <f t="shared" ref="Z61" si="476">IF(M61="",,M61)</f>
        <v>0</v>
      </c>
      <c r="AA61" s="47">
        <f t="shared" ref="AA61" si="477">IF(N61="",,N61)</f>
        <v>0</v>
      </c>
      <c r="AB61" s="47">
        <f t="shared" ref="AB61" si="478">IF(O61="",,O61)</f>
        <v>0</v>
      </c>
      <c r="AC61" s="47">
        <f t="shared" ref="AC61" si="479">IF(P61="",,P61)</f>
        <v>0</v>
      </c>
      <c r="AD61" s="47">
        <f t="shared" ref="AD61" si="480">IF(Q61="",,Q61)</f>
        <v>0</v>
      </c>
      <c r="AE61" s="47">
        <f t="shared" ref="AE61" si="481">IF(R61="",,R61)</f>
        <v>0</v>
      </c>
      <c r="AF61" s="47">
        <f t="shared" ref="AF61" si="482">IF(S61="",,S61)</f>
        <v>0</v>
      </c>
      <c r="AG61" s="48">
        <f t="shared" ref="AG61" si="483">IF(T61=0,"",SUM(T61:AF61))</f>
        <v>18</v>
      </c>
      <c r="AH61" s="49">
        <f t="shared" si="421"/>
        <v>18</v>
      </c>
      <c r="AI61" s="43"/>
      <c r="AJ61" s="43"/>
    </row>
    <row r="62" spans="1:36" s="50" customFormat="1" ht="17.45" customHeight="1" x14ac:dyDescent="0.25">
      <c r="A62" s="43">
        <f t="shared" ref="A62" si="484">B62</f>
        <v>4</v>
      </c>
      <c r="B62" s="132">
        <v>4</v>
      </c>
      <c r="C62" s="44"/>
      <c r="D62" s="44"/>
      <c r="E62" s="111" t="str">
        <f>'Opsætning1-5 (2)'!$D$25</f>
        <v>Pendlay rows</v>
      </c>
      <c r="F62" s="111"/>
      <c r="G62" s="56" t="s">
        <v>103</v>
      </c>
      <c r="H62" s="56" t="s">
        <v>103</v>
      </c>
      <c r="I62" s="56" t="s">
        <v>103</v>
      </c>
      <c r="J62" s="56" t="s">
        <v>103</v>
      </c>
      <c r="K62" s="54"/>
      <c r="L62" s="54"/>
      <c r="M62" s="54"/>
      <c r="N62" s="54"/>
      <c r="O62" s="54"/>
      <c r="P62" s="54"/>
      <c r="Q62" s="54"/>
      <c r="R62" s="54"/>
      <c r="S62" s="54"/>
      <c r="T62" s="102" t="str">
        <f>G62</f>
        <v>RIR 3</v>
      </c>
      <c r="U62" s="102" t="str">
        <f t="shared" ref="U62" si="485">H62</f>
        <v>RIR 3</v>
      </c>
      <c r="V62" s="102" t="str">
        <f t="shared" ref="V62" si="486">I62</f>
        <v>RIR 3</v>
      </c>
      <c r="W62" s="102" t="str">
        <f>J62</f>
        <v>RIR 3</v>
      </c>
      <c r="X62" s="102">
        <f t="shared" ref="X62:X63" si="487">K62</f>
        <v>0</v>
      </c>
      <c r="Y62" s="102">
        <f t="shared" ref="Y62:Y63" si="488">L62</f>
        <v>0</v>
      </c>
      <c r="Z62" s="102">
        <f t="shared" ref="Z62:Z63" si="489">M62</f>
        <v>0</v>
      </c>
      <c r="AA62" s="102">
        <f t="shared" ref="AA62:AA63" si="490">N62</f>
        <v>0</v>
      </c>
      <c r="AB62" s="102">
        <f t="shared" ref="AB62:AB63" si="491">O62</f>
        <v>0</v>
      </c>
      <c r="AC62" s="102">
        <f t="shared" ref="AC62:AC63" si="492">P62</f>
        <v>0</v>
      </c>
      <c r="AD62" s="102">
        <f t="shared" ref="AD62:AD63" si="493">Q62</f>
        <v>0</v>
      </c>
      <c r="AE62" s="102">
        <f t="shared" ref="AE62:AE63" si="494">R62</f>
        <v>0</v>
      </c>
      <c r="AF62" s="102">
        <f t="shared" ref="AF62:AF63" si="495">S62</f>
        <v>0</v>
      </c>
      <c r="AG62" s="48">
        <f t="shared" ref="AG62" si="496">IF(T62=0,"",SUMPRODUCT(T62:AF62,T63:AF63))</f>
        <v>0</v>
      </c>
      <c r="AH62" s="49">
        <f t="shared" si="421"/>
        <v>0</v>
      </c>
      <c r="AI62" s="43"/>
      <c r="AJ62" s="43"/>
    </row>
    <row r="63" spans="1:36" s="50" customFormat="1" ht="17.45" customHeight="1" x14ac:dyDescent="0.25">
      <c r="A63" s="43">
        <f t="shared" ref="A63" si="497">B62</f>
        <v>4</v>
      </c>
      <c r="B63" s="133"/>
      <c r="C63" s="51"/>
      <c r="D63" s="51" t="e">
        <f>_xlfn.IFS(D62="squat",Opsætning!#REF!,D62="bænk",Opsætning!#REF!,D62="dødløft",Opsætning!#REF!)</f>
        <v>#N/A</v>
      </c>
      <c r="E63" s="134" t="s">
        <v>100</v>
      </c>
      <c r="F63" s="136"/>
      <c r="G63" s="52">
        <v>12</v>
      </c>
      <c r="H63" s="52">
        <v>12</v>
      </c>
      <c r="I63" s="52">
        <v>12</v>
      </c>
      <c r="J63" s="52">
        <v>12</v>
      </c>
      <c r="K63" s="53"/>
      <c r="L63" s="53"/>
      <c r="M63" s="53"/>
      <c r="N63" s="53"/>
      <c r="O63" s="53"/>
      <c r="P63" s="53"/>
      <c r="Q63" s="53"/>
      <c r="R63" s="53"/>
      <c r="S63" s="53"/>
      <c r="T63" s="47">
        <f t="shared" ref="T63" si="498">IF(G63="",,G63)</f>
        <v>12</v>
      </c>
      <c r="U63" s="47">
        <f t="shared" ref="U63" si="499">IF(H63="",,H63)</f>
        <v>12</v>
      </c>
      <c r="V63" s="47">
        <f t="shared" ref="V63" si="500">IF(I63="",,I63)</f>
        <v>12</v>
      </c>
      <c r="W63" s="102">
        <f>J63</f>
        <v>12</v>
      </c>
      <c r="X63" s="102">
        <f t="shared" si="487"/>
        <v>0</v>
      </c>
      <c r="Y63" s="102">
        <f t="shared" si="488"/>
        <v>0</v>
      </c>
      <c r="Z63" s="102">
        <f t="shared" si="489"/>
        <v>0</v>
      </c>
      <c r="AA63" s="102">
        <f t="shared" si="490"/>
        <v>0</v>
      </c>
      <c r="AB63" s="102">
        <f t="shared" si="491"/>
        <v>0</v>
      </c>
      <c r="AC63" s="102">
        <f t="shared" si="492"/>
        <v>0</v>
      </c>
      <c r="AD63" s="102">
        <f t="shared" si="493"/>
        <v>0</v>
      </c>
      <c r="AE63" s="102">
        <f t="shared" si="494"/>
        <v>0</v>
      </c>
      <c r="AF63" s="102">
        <f t="shared" si="495"/>
        <v>0</v>
      </c>
      <c r="AG63" s="48">
        <f t="shared" ref="AG63" si="501">IF(T63=0,"",SUM(T63:AF63))</f>
        <v>48</v>
      </c>
      <c r="AH63" s="49">
        <f t="shared" si="421"/>
        <v>48</v>
      </c>
      <c r="AI63" s="43"/>
      <c r="AJ63" s="43"/>
    </row>
    <row r="64" spans="1:36" s="50" customFormat="1" ht="17.45" customHeight="1" thickBot="1" x14ac:dyDescent="0.3">
      <c r="A64" s="43"/>
      <c r="B64" s="58"/>
      <c r="C64" s="59"/>
      <c r="D64" s="59"/>
      <c r="E64" s="103"/>
      <c r="F64" s="103"/>
      <c r="G64" s="60"/>
      <c r="H64" s="60"/>
      <c r="I64" s="60"/>
      <c r="J64" s="60"/>
      <c r="K64" s="60"/>
      <c r="L64" s="60"/>
      <c r="M64" s="60"/>
      <c r="N64" s="60"/>
      <c r="O64" s="60"/>
      <c r="P64" s="60"/>
      <c r="Q64" s="60"/>
      <c r="R64" s="60"/>
      <c r="S64" s="60"/>
      <c r="T64" s="47"/>
      <c r="U64" s="47"/>
      <c r="V64" s="47"/>
      <c r="W64" s="47"/>
      <c r="X64" s="47"/>
      <c r="Y64" s="47"/>
      <c r="Z64" s="47"/>
      <c r="AA64" s="47"/>
      <c r="AB64" s="47"/>
      <c r="AC64" s="47"/>
      <c r="AD64" s="47"/>
      <c r="AE64" s="47"/>
      <c r="AF64" s="47"/>
      <c r="AG64" s="48"/>
      <c r="AH64" s="61"/>
      <c r="AI64" s="43"/>
      <c r="AJ64" s="43"/>
    </row>
    <row r="65" spans="1:36" ht="17.45" customHeight="1" x14ac:dyDescent="0.3">
      <c r="A65" s="31" t="s">
        <v>93</v>
      </c>
      <c r="B65" s="41" t="s">
        <v>10</v>
      </c>
      <c r="C65" s="121" t="s">
        <v>134</v>
      </c>
      <c r="D65" s="122"/>
      <c r="E65" s="123" t="str">
        <f>Opsætning!$D$17</f>
        <v>Tirsdag</v>
      </c>
      <c r="F65" s="124"/>
      <c r="G65" s="125" t="s">
        <v>98</v>
      </c>
      <c r="H65" s="126"/>
      <c r="I65" s="126"/>
      <c r="J65" s="126"/>
      <c r="K65" s="126"/>
      <c r="L65" s="126"/>
      <c r="M65" s="126"/>
      <c r="N65" s="126"/>
      <c r="O65" s="126"/>
      <c r="P65" s="126"/>
      <c r="Q65" s="126"/>
      <c r="R65" s="126"/>
      <c r="S65" s="127"/>
      <c r="T65" s="38"/>
      <c r="U65" s="38"/>
      <c r="V65" s="38"/>
      <c r="W65" s="38"/>
      <c r="X65" s="38"/>
      <c r="Y65" s="38"/>
      <c r="Z65" s="38"/>
      <c r="AA65" s="38"/>
      <c r="AB65" s="38"/>
      <c r="AC65" s="38"/>
      <c r="AD65" s="38"/>
      <c r="AE65" s="38"/>
      <c r="AF65" s="42"/>
      <c r="AG65" s="137"/>
      <c r="AH65" s="138"/>
    </row>
    <row r="66" spans="1:36" ht="17.45" customHeight="1" thickBot="1" x14ac:dyDescent="0.3">
      <c r="B66" s="130" t="s">
        <v>105</v>
      </c>
      <c r="C66" s="131"/>
      <c r="D66" s="131"/>
      <c r="E66" s="131"/>
      <c r="F66" s="131"/>
      <c r="G66" s="128"/>
      <c r="H66" s="128"/>
      <c r="I66" s="128"/>
      <c r="J66" s="128"/>
      <c r="K66" s="128"/>
      <c r="L66" s="128"/>
      <c r="M66" s="128"/>
      <c r="N66" s="128"/>
      <c r="O66" s="128"/>
      <c r="P66" s="128"/>
      <c r="Q66" s="128"/>
      <c r="R66" s="128"/>
      <c r="S66" s="129"/>
      <c r="T66" s="38"/>
      <c r="U66" s="38"/>
      <c r="V66" s="38"/>
      <c r="W66" s="38"/>
      <c r="X66" s="38"/>
      <c r="Y66" s="38"/>
      <c r="Z66" s="38"/>
      <c r="AA66" s="38"/>
      <c r="AB66" s="38"/>
      <c r="AC66" s="38"/>
      <c r="AD66" s="38"/>
      <c r="AE66" s="38"/>
      <c r="AF66" s="38"/>
      <c r="AG66" s="39"/>
      <c r="AH66" s="40"/>
    </row>
    <row r="67" spans="1:36" s="50" customFormat="1" ht="17.45" customHeight="1" x14ac:dyDescent="0.25">
      <c r="A67" s="43">
        <f>B67</f>
        <v>1</v>
      </c>
      <c r="B67" s="112">
        <v>1</v>
      </c>
      <c r="C67" s="44" t="str">
        <f>'Opsætning1-5 (2)'!$E$8</f>
        <v>Tempo</v>
      </c>
      <c r="D67" s="44" t="s">
        <v>89</v>
      </c>
      <c r="E67" s="111" t="str">
        <f>'Opsætning1-5 (2)'!$D$8</f>
        <v>Highbar squat 404</v>
      </c>
      <c r="F67" s="111"/>
      <c r="G67" s="45">
        <f>IF($C$17="tempo",52,65)</f>
        <v>52</v>
      </c>
      <c r="H67" s="45">
        <f t="shared" ref="H67:J67" si="502">IF($C$17="tempo",52,65)</f>
        <v>52</v>
      </c>
      <c r="I67" s="45">
        <f t="shared" si="502"/>
        <v>52</v>
      </c>
      <c r="J67" s="45">
        <f t="shared" si="502"/>
        <v>52</v>
      </c>
      <c r="K67" s="46"/>
      <c r="L67" s="46"/>
      <c r="M67" s="46"/>
      <c r="N67" s="46"/>
      <c r="O67" s="46"/>
      <c r="P67" s="46"/>
      <c r="Q67" s="46"/>
      <c r="R67" s="46"/>
      <c r="S67" s="46"/>
      <c r="T67" s="47">
        <f>MROUND(G67*$D68*0.01,2.5)</f>
        <v>62.5</v>
      </c>
      <c r="U67" s="47">
        <f t="shared" ref="U67" si="503">MROUND(H67*$D68*0.01,2.5)</f>
        <v>62.5</v>
      </c>
      <c r="V67" s="47">
        <f t="shared" ref="V67" si="504">MROUND(I67*$D68*0.01,2.5)</f>
        <v>62.5</v>
      </c>
      <c r="W67" s="47">
        <f t="shared" ref="W67" si="505">MROUND(J67*$D68*0.01,2.5)</f>
        <v>62.5</v>
      </c>
      <c r="X67" s="47">
        <f t="shared" ref="X67" si="506">MROUND(K67*$D68*0.01,2.5)</f>
        <v>0</v>
      </c>
      <c r="Y67" s="47">
        <f t="shared" ref="Y67" si="507">MROUND(L67*$D68*0.01,2.5)</f>
        <v>0</v>
      </c>
      <c r="Z67" s="47">
        <f t="shared" ref="Z67" si="508">MROUND(M67*$D68*0.01,2.5)</f>
        <v>0</v>
      </c>
      <c r="AA67" s="47">
        <f t="shared" ref="AA67" si="509">MROUND(N67*$D68*0.01,2.5)</f>
        <v>0</v>
      </c>
      <c r="AB67" s="47">
        <f t="shared" ref="AB67" si="510">MROUND(O67*$D68*0.01,2.5)</f>
        <v>0</v>
      </c>
      <c r="AC67" s="47">
        <f t="shared" ref="AC67" si="511">MROUND(P67*$D68*0.01,2.5)</f>
        <v>0</v>
      </c>
      <c r="AD67" s="47">
        <f t="shared" ref="AD67" si="512">MROUND(Q67*$D68*0.01,2.5)</f>
        <v>0</v>
      </c>
      <c r="AE67" s="47">
        <f t="shared" ref="AE67" si="513">MROUND(R67*$D68*0.01,2.5)</f>
        <v>0</v>
      </c>
      <c r="AF67" s="47">
        <f t="shared" ref="AF67" si="514">MROUND(S67*$D68*0.01,2.5)</f>
        <v>0</v>
      </c>
      <c r="AG67" s="48">
        <f>IF(T67=0,"",SUMPRODUCT(T67:AF67,T68:AF68))</f>
        <v>1500</v>
      </c>
      <c r="AH67" s="49">
        <f>SUM(T67:AF67)</f>
        <v>250</v>
      </c>
      <c r="AI67" s="43"/>
      <c r="AJ67" s="43"/>
    </row>
    <row r="68" spans="1:36" s="50" customFormat="1" ht="17.45" customHeight="1" x14ac:dyDescent="0.25">
      <c r="A68" s="43">
        <f>B67</f>
        <v>1</v>
      </c>
      <c r="B68" s="112"/>
      <c r="C68" s="51" t="s">
        <v>102</v>
      </c>
      <c r="D68" s="51">
        <f>Opsætning!$D$9</f>
        <v>120</v>
      </c>
      <c r="E68" s="111" t="s">
        <v>100</v>
      </c>
      <c r="F68" s="111"/>
      <c r="G68" s="52">
        <f>IF($C$17="tempo",6,10)</f>
        <v>6</v>
      </c>
      <c r="H68" s="52">
        <f t="shared" ref="H68:J68" si="515">IF($C$17="tempo",6,10)</f>
        <v>6</v>
      </c>
      <c r="I68" s="52">
        <f t="shared" si="515"/>
        <v>6</v>
      </c>
      <c r="J68" s="52">
        <f t="shared" si="515"/>
        <v>6</v>
      </c>
      <c r="K68" s="53"/>
      <c r="L68" s="53"/>
      <c r="M68" s="53"/>
      <c r="N68" s="53"/>
      <c r="O68" s="53"/>
      <c r="P68" s="53"/>
      <c r="Q68" s="53"/>
      <c r="R68" s="53"/>
      <c r="S68" s="53"/>
      <c r="T68" s="47">
        <f t="shared" ref="T68" si="516">IF(G68="",,G68)</f>
        <v>6</v>
      </c>
      <c r="U68" s="47">
        <f t="shared" ref="U68" si="517">IF(H68="",,H68)</f>
        <v>6</v>
      </c>
      <c r="V68" s="47">
        <f t="shared" ref="V68" si="518">IF(I68="",,I68)</f>
        <v>6</v>
      </c>
      <c r="W68" s="47">
        <f t="shared" ref="W68" si="519">IF(J68="",,J68)</f>
        <v>6</v>
      </c>
      <c r="X68" s="47">
        <f t="shared" ref="X68" si="520">IF(K68="",,K68)</f>
        <v>0</v>
      </c>
      <c r="Y68" s="47">
        <f t="shared" ref="Y68" si="521">IF(L68="",,L68)</f>
        <v>0</v>
      </c>
      <c r="Z68" s="47">
        <f t="shared" ref="Z68" si="522">IF(M68="",,M68)</f>
        <v>0</v>
      </c>
      <c r="AA68" s="47">
        <f t="shared" ref="AA68" si="523">IF(N68="",,N68)</f>
        <v>0</v>
      </c>
      <c r="AB68" s="47">
        <f t="shared" ref="AB68" si="524">IF(O68="",,O68)</f>
        <v>0</v>
      </c>
      <c r="AC68" s="47">
        <f t="shared" ref="AC68" si="525">IF(P68="",,P68)</f>
        <v>0</v>
      </c>
      <c r="AD68" s="47">
        <f t="shared" ref="AD68" si="526">IF(Q68="",,Q68)</f>
        <v>0</v>
      </c>
      <c r="AE68" s="47">
        <f t="shared" ref="AE68" si="527">IF(R68="",,R68)</f>
        <v>0</v>
      </c>
      <c r="AF68" s="47">
        <f t="shared" ref="AF68" si="528">IF(S68="",,S68)</f>
        <v>0</v>
      </c>
      <c r="AG68" s="48">
        <f>IF(T68=0,"",SUM(T68:AF68))</f>
        <v>24</v>
      </c>
      <c r="AH68" s="49">
        <f t="shared" ref="AH68:AH74" si="529">SUM(T68:AF68)</f>
        <v>24</v>
      </c>
      <c r="AI68" s="43"/>
      <c r="AJ68" s="43"/>
    </row>
    <row r="69" spans="1:36" s="50" customFormat="1" ht="17.45" customHeight="1" x14ac:dyDescent="0.25">
      <c r="A69" s="43">
        <f t="shared" ref="A69" si="530">B69</f>
        <v>2</v>
      </c>
      <c r="B69" s="112">
        <v>2</v>
      </c>
      <c r="C69" s="44"/>
      <c r="D69" s="44" t="s">
        <v>101</v>
      </c>
      <c r="E69" s="111" t="str">
        <f>'Opsætning1-5 (2)'!$D$15</f>
        <v>Bænk med 2-3 sek. Stop</v>
      </c>
      <c r="F69" s="111"/>
      <c r="G69" s="54">
        <v>65</v>
      </c>
      <c r="H69" s="54">
        <v>68</v>
      </c>
      <c r="I69" s="54">
        <v>68</v>
      </c>
      <c r="J69" s="54">
        <v>70</v>
      </c>
      <c r="K69" s="54">
        <v>70</v>
      </c>
      <c r="L69" s="54">
        <v>70</v>
      </c>
      <c r="M69" s="54"/>
      <c r="N69" s="54"/>
      <c r="O69" s="54"/>
      <c r="P69" s="54"/>
      <c r="Q69" s="54"/>
      <c r="R69" s="54"/>
      <c r="S69" s="54"/>
      <c r="T69" s="47">
        <f t="shared" ref="T69" si="531">MROUND(G69*$D70*0.01,2.5)</f>
        <v>52.5</v>
      </c>
      <c r="U69" s="47">
        <f t="shared" ref="U69" si="532">MROUND(H69*$D70*0.01,2.5)</f>
        <v>55</v>
      </c>
      <c r="V69" s="47">
        <f t="shared" ref="V69" si="533">MROUND(I69*$D70*0.01,2.5)</f>
        <v>55</v>
      </c>
      <c r="W69" s="47">
        <f t="shared" ref="W69" si="534">MROUND(J69*$D70*0.01,2.5)</f>
        <v>55</v>
      </c>
      <c r="X69" s="47">
        <f t="shared" ref="X69" si="535">MROUND(K69*$D70*0.01,2.5)</f>
        <v>55</v>
      </c>
      <c r="Y69" s="47">
        <f t="shared" ref="Y69" si="536">MROUND(L69*$D70*0.01,2.5)</f>
        <v>55</v>
      </c>
      <c r="Z69" s="47">
        <f t="shared" ref="Z69" si="537">MROUND(M69*$D70*0.01,2.5)</f>
        <v>0</v>
      </c>
      <c r="AA69" s="47">
        <f t="shared" ref="AA69" si="538">MROUND(N69*$D70*0.01,2.5)</f>
        <v>0</v>
      </c>
      <c r="AB69" s="47">
        <f t="shared" ref="AB69" si="539">MROUND(O69*$D70*0.01,2.5)</f>
        <v>0</v>
      </c>
      <c r="AC69" s="47">
        <f t="shared" ref="AC69" si="540">MROUND(P69*$D70*0.01,2.5)</f>
        <v>0</v>
      </c>
      <c r="AD69" s="47">
        <f t="shared" ref="AD69" si="541">MROUND(Q69*$D70*0.01,2.5)</f>
        <v>0</v>
      </c>
      <c r="AE69" s="47">
        <f t="shared" ref="AE69" si="542">MROUND(R69*$D70*0.01,2.5)</f>
        <v>0</v>
      </c>
      <c r="AF69" s="47">
        <f t="shared" ref="AF69" si="543">MROUND(S69*$D70*0.01,2.5)</f>
        <v>0</v>
      </c>
      <c r="AG69" s="48">
        <f t="shared" ref="AG69" si="544">IF(T69=0,"",SUMPRODUCT(T69:AF69,T70:AF70))</f>
        <v>1637.5</v>
      </c>
      <c r="AH69" s="49">
        <f t="shared" si="529"/>
        <v>327.5</v>
      </c>
      <c r="AI69" s="43"/>
      <c r="AJ69" s="43"/>
    </row>
    <row r="70" spans="1:36" s="50" customFormat="1" ht="17.45" customHeight="1" x14ac:dyDescent="0.25">
      <c r="A70" s="43">
        <f t="shared" ref="A70" si="545">B69</f>
        <v>2</v>
      </c>
      <c r="B70" s="112"/>
      <c r="C70" s="51" t="s">
        <v>102</v>
      </c>
      <c r="D70" s="51">
        <f>Opsætning!$D$10</f>
        <v>80</v>
      </c>
      <c r="E70" s="111" t="s">
        <v>100</v>
      </c>
      <c r="F70" s="111"/>
      <c r="G70" s="53">
        <v>5</v>
      </c>
      <c r="H70" s="53">
        <v>5</v>
      </c>
      <c r="I70" s="53">
        <v>5</v>
      </c>
      <c r="J70" s="53">
        <v>5</v>
      </c>
      <c r="K70" s="53">
        <v>5</v>
      </c>
      <c r="L70" s="53">
        <v>5</v>
      </c>
      <c r="M70" s="53"/>
      <c r="N70" s="53"/>
      <c r="O70" s="53"/>
      <c r="P70" s="53"/>
      <c r="Q70" s="53"/>
      <c r="R70" s="53"/>
      <c r="S70" s="53"/>
      <c r="T70" s="47">
        <f t="shared" ref="T70" si="546">IF(G70="",,G70)</f>
        <v>5</v>
      </c>
      <c r="U70" s="47">
        <f t="shared" ref="U70" si="547">IF(H70="",,H70)</f>
        <v>5</v>
      </c>
      <c r="V70" s="47">
        <f t="shared" ref="V70" si="548">IF(I70="",,I70)</f>
        <v>5</v>
      </c>
      <c r="W70" s="47">
        <f t="shared" ref="W70" si="549">IF(J70="",,J70)</f>
        <v>5</v>
      </c>
      <c r="X70" s="47">
        <f t="shared" ref="X70" si="550">IF(K70="",,K70)</f>
        <v>5</v>
      </c>
      <c r="Y70" s="47">
        <f t="shared" ref="Y70" si="551">IF(L70="",,L70)</f>
        <v>5</v>
      </c>
      <c r="Z70" s="47">
        <f t="shared" ref="Z70" si="552">IF(M70="",,M70)</f>
        <v>0</v>
      </c>
      <c r="AA70" s="47">
        <f t="shared" ref="AA70" si="553">IF(N70="",,N70)</f>
        <v>0</v>
      </c>
      <c r="AB70" s="47">
        <f t="shared" ref="AB70" si="554">IF(O70="",,O70)</f>
        <v>0</v>
      </c>
      <c r="AC70" s="47">
        <f t="shared" ref="AC70" si="555">IF(P70="",,P70)</f>
        <v>0</v>
      </c>
      <c r="AD70" s="47">
        <f t="shared" ref="AD70" si="556">IF(Q70="",,Q70)</f>
        <v>0</v>
      </c>
      <c r="AE70" s="47">
        <f t="shared" ref="AE70" si="557">IF(R70="",,R70)</f>
        <v>0</v>
      </c>
      <c r="AF70" s="47">
        <f t="shared" ref="AF70" si="558">IF(S70="",,S70)</f>
        <v>0</v>
      </c>
      <c r="AG70" s="48">
        <f t="shared" ref="AG70" si="559">IF(T70=0,"",SUM(T70:AF70))</f>
        <v>30</v>
      </c>
      <c r="AH70" s="49">
        <f t="shared" si="529"/>
        <v>30</v>
      </c>
      <c r="AI70" s="43"/>
      <c r="AJ70" s="43"/>
    </row>
    <row r="71" spans="1:36" s="50" customFormat="1" ht="17.45" customHeight="1" x14ac:dyDescent="0.25">
      <c r="A71" s="43">
        <f t="shared" ref="A71" si="560">B71</f>
        <v>3</v>
      </c>
      <c r="B71" s="112">
        <v>3</v>
      </c>
      <c r="C71" s="44"/>
      <c r="D71" s="44" t="s">
        <v>92</v>
      </c>
      <c r="E71" s="111" t="str">
        <f>'Opsætning1-5 (2)'!$D$19</f>
        <v>Konventionel dødløft</v>
      </c>
      <c r="F71" s="111"/>
      <c r="G71" s="55">
        <v>65</v>
      </c>
      <c r="H71" s="55">
        <v>70</v>
      </c>
      <c r="I71" s="55">
        <v>70</v>
      </c>
      <c r="J71" s="55">
        <v>70</v>
      </c>
      <c r="K71" s="56">
        <v>70</v>
      </c>
      <c r="L71" s="56"/>
      <c r="M71" s="54"/>
      <c r="N71" s="54"/>
      <c r="O71" s="54"/>
      <c r="P71" s="54"/>
      <c r="Q71" s="54"/>
      <c r="R71" s="54"/>
      <c r="S71" s="54"/>
      <c r="T71" s="47">
        <f t="shared" ref="T71" si="561">MROUND(G71*$D72*0.01,2.5)</f>
        <v>97.5</v>
      </c>
      <c r="U71" s="47">
        <f t="shared" ref="U71" si="562">MROUND(H71*$D72*0.01,2.5)</f>
        <v>105</v>
      </c>
      <c r="V71" s="47">
        <f t="shared" ref="V71" si="563">MROUND(I71*$D72*0.01,2.5)</f>
        <v>105</v>
      </c>
      <c r="W71" s="47">
        <f t="shared" ref="W71" si="564">MROUND(J71*$D72*0.01,2.5)</f>
        <v>105</v>
      </c>
      <c r="X71" s="47">
        <f t="shared" ref="X71" si="565">MROUND(K71*$D72*0.01,2.5)</f>
        <v>105</v>
      </c>
      <c r="Y71" s="47">
        <f t="shared" ref="Y71" si="566">MROUND(L71*$D72*0.01,2.5)</f>
        <v>0</v>
      </c>
      <c r="Z71" s="47">
        <f t="shared" ref="Z71" si="567">MROUND(M71*$D72*0.01,2.5)</f>
        <v>0</v>
      </c>
      <c r="AA71" s="47">
        <f t="shared" ref="AA71" si="568">MROUND(N71*$D72*0.01,2.5)</f>
        <v>0</v>
      </c>
      <c r="AB71" s="47">
        <f t="shared" ref="AB71" si="569">MROUND(O71*$D72*0.01,2.5)</f>
        <v>0</v>
      </c>
      <c r="AC71" s="47">
        <f t="shared" ref="AC71" si="570">MROUND(P71*$D72*0.01,2.5)</f>
        <v>0</v>
      </c>
      <c r="AD71" s="47">
        <f t="shared" ref="AD71" si="571">MROUND(Q71*$D72*0.01,2.5)</f>
        <v>0</v>
      </c>
      <c r="AE71" s="47">
        <f t="shared" ref="AE71" si="572">MROUND(R71*$D72*0.01,2.5)</f>
        <v>0</v>
      </c>
      <c r="AF71" s="47">
        <f t="shared" ref="AF71" si="573">MROUND(S71*$D72*0.01,2.5)</f>
        <v>0</v>
      </c>
      <c r="AG71" s="48">
        <f t="shared" ref="AG71" si="574">IF(T71=0,"",SUMPRODUCT(T71:AF71,T72:AF72))</f>
        <v>2587.5</v>
      </c>
      <c r="AH71" s="49">
        <f t="shared" si="529"/>
        <v>517.5</v>
      </c>
      <c r="AI71" s="43"/>
      <c r="AJ71" s="43"/>
    </row>
    <row r="72" spans="1:36" s="50" customFormat="1" ht="17.45" customHeight="1" x14ac:dyDescent="0.25">
      <c r="A72" s="43">
        <f t="shared" ref="A72" si="575">B71</f>
        <v>3</v>
      </c>
      <c r="B72" s="112"/>
      <c r="C72" s="51" t="s">
        <v>102</v>
      </c>
      <c r="D72" s="51">
        <f>Opsætning!$D$11</f>
        <v>150</v>
      </c>
      <c r="E72" s="111" t="s">
        <v>100</v>
      </c>
      <c r="F72" s="111"/>
      <c r="G72" s="57">
        <v>5</v>
      </c>
      <c r="H72" s="57">
        <v>5</v>
      </c>
      <c r="I72" s="57">
        <v>5</v>
      </c>
      <c r="J72" s="57">
        <v>5</v>
      </c>
      <c r="K72" s="52">
        <v>5</v>
      </c>
      <c r="L72" s="52"/>
      <c r="M72" s="53"/>
      <c r="N72" s="53"/>
      <c r="O72" s="53"/>
      <c r="P72" s="53"/>
      <c r="Q72" s="53"/>
      <c r="R72" s="53"/>
      <c r="S72" s="53"/>
      <c r="T72" s="47">
        <f t="shared" ref="T72" si="576">IF(G72="",,G72)</f>
        <v>5</v>
      </c>
      <c r="U72" s="47">
        <f t="shared" ref="U72" si="577">IF(H72="",,H72)</f>
        <v>5</v>
      </c>
      <c r="V72" s="47">
        <f t="shared" ref="V72" si="578">IF(I72="",,I72)</f>
        <v>5</v>
      </c>
      <c r="W72" s="47">
        <f t="shared" ref="W72" si="579">IF(J72="",,J72)</f>
        <v>5</v>
      </c>
      <c r="X72" s="47">
        <f t="shared" ref="X72" si="580">IF(K72="",,K72)</f>
        <v>5</v>
      </c>
      <c r="Y72" s="47">
        <f t="shared" ref="Y72" si="581">IF(L72="",,L72)</f>
        <v>0</v>
      </c>
      <c r="Z72" s="47">
        <f t="shared" ref="Z72" si="582">IF(M72="",,M72)</f>
        <v>0</v>
      </c>
      <c r="AA72" s="47">
        <f t="shared" ref="AA72" si="583">IF(N72="",,N72)</f>
        <v>0</v>
      </c>
      <c r="AB72" s="47">
        <f t="shared" ref="AB72" si="584">IF(O72="",,O72)</f>
        <v>0</v>
      </c>
      <c r="AC72" s="47">
        <f t="shared" ref="AC72" si="585">IF(P72="",,P72)</f>
        <v>0</v>
      </c>
      <c r="AD72" s="47">
        <f t="shared" ref="AD72" si="586">IF(Q72="",,Q72)</f>
        <v>0</v>
      </c>
      <c r="AE72" s="47">
        <f t="shared" ref="AE72" si="587">IF(R72="",,R72)</f>
        <v>0</v>
      </c>
      <c r="AF72" s="47">
        <f t="shared" ref="AF72" si="588">IF(S72="",,S72)</f>
        <v>0</v>
      </c>
      <c r="AG72" s="48">
        <f t="shared" ref="AG72" si="589">IF(T72=0,"",SUM(T72:AF72))</f>
        <v>25</v>
      </c>
      <c r="AH72" s="49">
        <f t="shared" si="529"/>
        <v>25</v>
      </c>
      <c r="AI72" s="43"/>
      <c r="AJ72" s="43"/>
    </row>
    <row r="73" spans="1:36" s="50" customFormat="1" ht="17.45" customHeight="1" x14ac:dyDescent="0.25">
      <c r="A73" s="43">
        <f t="shared" ref="A73" si="590">B73</f>
        <v>4</v>
      </c>
      <c r="B73" s="132">
        <v>4</v>
      </c>
      <c r="C73" s="44"/>
      <c r="D73" s="44"/>
      <c r="E73" s="111" t="str">
        <f>'Opsætning1-5 (2)'!$D$26</f>
        <v>Military press</v>
      </c>
      <c r="F73" s="111"/>
      <c r="G73" s="56" t="s">
        <v>103</v>
      </c>
      <c r="H73" s="56" t="s">
        <v>103</v>
      </c>
      <c r="I73" s="56" t="s">
        <v>103</v>
      </c>
      <c r="J73" s="56" t="s">
        <v>103</v>
      </c>
      <c r="K73" s="54"/>
      <c r="L73" s="54"/>
      <c r="M73" s="54"/>
      <c r="N73" s="54"/>
      <c r="O73" s="54"/>
      <c r="P73" s="54"/>
      <c r="Q73" s="54"/>
      <c r="R73" s="54"/>
      <c r="S73" s="54"/>
      <c r="T73" s="102" t="str">
        <f>G73</f>
        <v>RIR 3</v>
      </c>
      <c r="U73" s="102" t="str">
        <f t="shared" ref="U73" si="591">H73</f>
        <v>RIR 3</v>
      </c>
      <c r="V73" s="102" t="str">
        <f t="shared" ref="V73" si="592">I73</f>
        <v>RIR 3</v>
      </c>
      <c r="W73" s="102" t="str">
        <f>J73</f>
        <v>RIR 3</v>
      </c>
      <c r="X73" s="102">
        <f t="shared" ref="X73:X74" si="593">K73</f>
        <v>0</v>
      </c>
      <c r="Y73" s="102">
        <f t="shared" ref="Y73:Y74" si="594">L73</f>
        <v>0</v>
      </c>
      <c r="Z73" s="102">
        <f t="shared" ref="Z73:Z74" si="595">M73</f>
        <v>0</v>
      </c>
      <c r="AA73" s="102">
        <f t="shared" ref="AA73:AA74" si="596">N73</f>
        <v>0</v>
      </c>
      <c r="AB73" s="102">
        <f t="shared" ref="AB73:AB74" si="597">O73</f>
        <v>0</v>
      </c>
      <c r="AC73" s="102">
        <f t="shared" ref="AC73:AC74" si="598">P73</f>
        <v>0</v>
      </c>
      <c r="AD73" s="102">
        <f t="shared" ref="AD73:AD74" si="599">Q73</f>
        <v>0</v>
      </c>
      <c r="AE73" s="102">
        <f t="shared" ref="AE73:AE74" si="600">R73</f>
        <v>0</v>
      </c>
      <c r="AF73" s="102">
        <f t="shared" ref="AF73:AF74" si="601">S73</f>
        <v>0</v>
      </c>
      <c r="AG73" s="48">
        <f t="shared" ref="AG73" si="602">IF(T73=0,"",SUMPRODUCT(T73:AF73,T74:AF74))</f>
        <v>0</v>
      </c>
      <c r="AH73" s="49">
        <f t="shared" si="529"/>
        <v>0</v>
      </c>
      <c r="AI73" s="43"/>
      <c r="AJ73" s="43"/>
    </row>
    <row r="74" spans="1:36" s="50" customFormat="1" ht="17.45" customHeight="1" x14ac:dyDescent="0.25">
      <c r="A74" s="43">
        <f t="shared" ref="A74" si="603">B73</f>
        <v>4</v>
      </c>
      <c r="B74" s="133"/>
      <c r="C74" s="51"/>
      <c r="D74" s="51" t="e">
        <f>_xlfn.IFS(D73="squat",Opsætning!#REF!,D73="bænk",Opsætning!#REF!,D73="dødløft",Opsætning!#REF!)</f>
        <v>#N/A</v>
      </c>
      <c r="E74" s="134" t="s">
        <v>100</v>
      </c>
      <c r="F74" s="136"/>
      <c r="G74" s="52">
        <v>7</v>
      </c>
      <c r="H74" s="52">
        <v>7</v>
      </c>
      <c r="I74" s="52">
        <v>7</v>
      </c>
      <c r="J74" s="52">
        <v>7</v>
      </c>
      <c r="K74" s="53"/>
      <c r="L74" s="53"/>
      <c r="M74" s="53"/>
      <c r="N74" s="53"/>
      <c r="O74" s="53"/>
      <c r="P74" s="53"/>
      <c r="Q74" s="53"/>
      <c r="R74" s="53"/>
      <c r="S74" s="53"/>
      <c r="T74" s="47">
        <f t="shared" ref="T74" si="604">IF(G74="",,G74)</f>
        <v>7</v>
      </c>
      <c r="U74" s="47">
        <f t="shared" ref="U74" si="605">IF(H74="",,H74)</f>
        <v>7</v>
      </c>
      <c r="V74" s="47">
        <f t="shared" ref="V74" si="606">IF(I74="",,I74)</f>
        <v>7</v>
      </c>
      <c r="W74" s="102">
        <f>J74</f>
        <v>7</v>
      </c>
      <c r="X74" s="102">
        <f t="shared" si="593"/>
        <v>0</v>
      </c>
      <c r="Y74" s="102">
        <f t="shared" si="594"/>
        <v>0</v>
      </c>
      <c r="Z74" s="102">
        <f t="shared" si="595"/>
        <v>0</v>
      </c>
      <c r="AA74" s="102">
        <f t="shared" si="596"/>
        <v>0</v>
      </c>
      <c r="AB74" s="102">
        <f t="shared" si="597"/>
        <v>0</v>
      </c>
      <c r="AC74" s="102">
        <f t="shared" si="598"/>
        <v>0</v>
      </c>
      <c r="AD74" s="102">
        <f t="shared" si="599"/>
        <v>0</v>
      </c>
      <c r="AE74" s="102">
        <f t="shared" si="600"/>
        <v>0</v>
      </c>
      <c r="AF74" s="102">
        <f t="shared" si="601"/>
        <v>0</v>
      </c>
      <c r="AG74" s="48">
        <f t="shared" ref="AG74" si="607">IF(T74=0,"",SUM(T74:AF74))</f>
        <v>28</v>
      </c>
      <c r="AH74" s="49">
        <f t="shared" si="529"/>
        <v>28</v>
      </c>
      <c r="AI74" s="43"/>
      <c r="AJ74" s="43"/>
    </row>
    <row r="75" spans="1:36" s="50" customFormat="1" ht="17.45" customHeight="1" thickBot="1" x14ac:dyDescent="0.3">
      <c r="A75" s="43"/>
      <c r="B75" s="58"/>
      <c r="C75" s="59"/>
      <c r="D75" s="59"/>
      <c r="E75" s="103"/>
      <c r="F75" s="103"/>
      <c r="G75" s="60"/>
      <c r="H75" s="60"/>
      <c r="I75" s="60"/>
      <c r="J75" s="60"/>
      <c r="K75" s="60"/>
      <c r="L75" s="60"/>
      <c r="M75" s="60"/>
      <c r="N75" s="60"/>
      <c r="O75" s="60"/>
      <c r="P75" s="60"/>
      <c r="Q75" s="60"/>
      <c r="R75" s="60"/>
      <c r="S75" s="60"/>
      <c r="T75" s="47"/>
      <c r="U75" s="47"/>
      <c r="V75" s="47"/>
      <c r="W75" s="47"/>
      <c r="X75" s="47"/>
      <c r="Y75" s="47"/>
      <c r="Z75" s="47"/>
      <c r="AA75" s="47"/>
      <c r="AB75" s="47"/>
      <c r="AC75" s="47"/>
      <c r="AD75" s="47"/>
      <c r="AE75" s="47"/>
      <c r="AF75" s="47"/>
      <c r="AG75" s="48"/>
      <c r="AH75" s="61"/>
      <c r="AI75" s="43"/>
      <c r="AJ75" s="43"/>
    </row>
    <row r="76" spans="1:36" ht="17.45" customHeight="1" x14ac:dyDescent="0.25">
      <c r="A76" s="31" t="s">
        <v>93</v>
      </c>
      <c r="B76" s="41" t="s">
        <v>10</v>
      </c>
      <c r="C76" s="121" t="s">
        <v>134</v>
      </c>
      <c r="D76" s="122"/>
      <c r="E76" s="123" t="str">
        <f>Opsætning!$D$18</f>
        <v>Torsdag</v>
      </c>
      <c r="F76" s="124"/>
      <c r="G76" s="125" t="s">
        <v>98</v>
      </c>
      <c r="H76" s="126"/>
      <c r="I76" s="126"/>
      <c r="J76" s="126"/>
      <c r="K76" s="126"/>
      <c r="L76" s="126"/>
      <c r="M76" s="126"/>
      <c r="N76" s="126"/>
      <c r="O76" s="126"/>
      <c r="P76" s="126"/>
      <c r="Q76" s="126"/>
      <c r="R76" s="126"/>
      <c r="S76" s="127"/>
      <c r="T76" s="38"/>
      <c r="U76" s="38"/>
      <c r="V76" s="38"/>
      <c r="W76" s="38"/>
      <c r="X76" s="38"/>
      <c r="Y76" s="38"/>
      <c r="Z76" s="38"/>
      <c r="AA76" s="38"/>
      <c r="AB76" s="38"/>
      <c r="AC76" s="38"/>
      <c r="AD76" s="38"/>
      <c r="AE76" s="38"/>
      <c r="AF76" s="38"/>
      <c r="AG76" s="39" t="s">
        <v>106</v>
      </c>
      <c r="AH76" s="40" t="s">
        <v>107</v>
      </c>
    </row>
    <row r="77" spans="1:36" ht="17.45" customHeight="1" thickBot="1" x14ac:dyDescent="0.3">
      <c r="B77" s="130" t="s">
        <v>110</v>
      </c>
      <c r="C77" s="131"/>
      <c r="D77" s="131"/>
      <c r="E77" s="131"/>
      <c r="F77" s="131"/>
      <c r="G77" s="128"/>
      <c r="H77" s="128"/>
      <c r="I77" s="128"/>
      <c r="J77" s="128"/>
      <c r="K77" s="128"/>
      <c r="L77" s="128"/>
      <c r="M77" s="128"/>
      <c r="N77" s="128"/>
      <c r="O77" s="128"/>
      <c r="P77" s="128"/>
      <c r="Q77" s="128"/>
      <c r="R77" s="128"/>
      <c r="S77" s="129"/>
      <c r="T77" s="38"/>
      <c r="U77" s="38"/>
      <c r="V77" s="38"/>
      <c r="W77" s="38"/>
      <c r="X77" s="38"/>
      <c r="Y77" s="38"/>
      <c r="Z77" s="38"/>
      <c r="AA77" s="38"/>
      <c r="AB77" s="38"/>
      <c r="AC77" s="38"/>
      <c r="AD77" s="38"/>
      <c r="AE77" s="38"/>
      <c r="AF77" s="38"/>
      <c r="AG77" s="39"/>
      <c r="AH77" s="40"/>
    </row>
    <row r="78" spans="1:36" s="50" customFormat="1" ht="17.45" customHeight="1" x14ac:dyDescent="0.25">
      <c r="A78" s="43">
        <f>B78</f>
        <v>1</v>
      </c>
      <c r="B78" s="112">
        <v>1</v>
      </c>
      <c r="C78" s="44"/>
      <c r="D78" s="44" t="s">
        <v>89</v>
      </c>
      <c r="E78" s="111" t="str">
        <f>'Opsætning1-5 (2)'!$D$9</f>
        <v>Lowbar Squat med kort stop i bunden</v>
      </c>
      <c r="F78" s="111"/>
      <c r="G78" s="45">
        <v>62</v>
      </c>
      <c r="H78" s="45">
        <v>62</v>
      </c>
      <c r="I78" s="46">
        <v>62</v>
      </c>
      <c r="J78" s="46">
        <v>62</v>
      </c>
      <c r="K78" s="46"/>
      <c r="L78" s="46"/>
      <c r="M78" s="46"/>
      <c r="N78" s="46"/>
      <c r="O78" s="46"/>
      <c r="P78" s="46"/>
      <c r="Q78" s="46"/>
      <c r="R78" s="46"/>
      <c r="S78" s="46"/>
      <c r="T78" s="47">
        <f>MROUND(G78*$D79*0.01,2.5)</f>
        <v>75</v>
      </c>
      <c r="U78" s="47">
        <f t="shared" ref="U78" si="608">MROUND(H78*$D79*0.01,2.5)</f>
        <v>75</v>
      </c>
      <c r="V78" s="47">
        <f t="shared" ref="V78" si="609">MROUND(I78*$D79*0.01,2.5)</f>
        <v>75</v>
      </c>
      <c r="W78" s="47">
        <f t="shared" ref="W78" si="610">MROUND(J78*$D79*0.01,2.5)</f>
        <v>75</v>
      </c>
      <c r="X78" s="47">
        <f t="shared" ref="X78" si="611">MROUND(K78*$D79*0.01,2.5)</f>
        <v>0</v>
      </c>
      <c r="Y78" s="47">
        <f t="shared" ref="Y78" si="612">MROUND(L78*$D79*0.01,2.5)</f>
        <v>0</v>
      </c>
      <c r="Z78" s="47">
        <f t="shared" ref="Z78" si="613">MROUND(M78*$D79*0.01,2.5)</f>
        <v>0</v>
      </c>
      <c r="AA78" s="47">
        <f t="shared" ref="AA78" si="614">MROUND(N78*$D79*0.01,2.5)</f>
        <v>0</v>
      </c>
      <c r="AB78" s="47">
        <f t="shared" ref="AB78" si="615">MROUND(O78*$D79*0.01,2.5)</f>
        <v>0</v>
      </c>
      <c r="AC78" s="47">
        <f t="shared" ref="AC78" si="616">MROUND(P78*$D79*0.01,2.5)</f>
        <v>0</v>
      </c>
      <c r="AD78" s="47">
        <f t="shared" ref="AD78" si="617">MROUND(Q78*$D79*0.01,2.5)</f>
        <v>0</v>
      </c>
      <c r="AE78" s="47">
        <f t="shared" ref="AE78" si="618">MROUND(R78*$D79*0.01,2.5)</f>
        <v>0</v>
      </c>
      <c r="AF78" s="47">
        <f t="shared" ref="AF78" si="619">MROUND(S78*$D79*0.01,2.5)</f>
        <v>0</v>
      </c>
      <c r="AG78" s="48">
        <f>IF(T78=0,"",SUMPRODUCT(T78:AF78,T79:AF79))</f>
        <v>1500</v>
      </c>
      <c r="AH78" s="49">
        <f>SUM(T78:AF78)</f>
        <v>300</v>
      </c>
      <c r="AI78" s="43"/>
      <c r="AJ78" s="43"/>
    </row>
    <row r="79" spans="1:36" s="50" customFormat="1" ht="17.45" customHeight="1" x14ac:dyDescent="0.25">
      <c r="A79" s="43">
        <f>B78</f>
        <v>1</v>
      </c>
      <c r="B79" s="112"/>
      <c r="C79" s="51" t="s">
        <v>102</v>
      </c>
      <c r="D79" s="51">
        <f>Opsætning!$D$9</f>
        <v>120</v>
      </c>
      <c r="E79" s="111" t="s">
        <v>100</v>
      </c>
      <c r="F79" s="111"/>
      <c r="G79" s="52">
        <v>5</v>
      </c>
      <c r="H79" s="52">
        <v>5</v>
      </c>
      <c r="I79" s="53">
        <v>5</v>
      </c>
      <c r="J79" s="53">
        <v>5</v>
      </c>
      <c r="K79" s="53"/>
      <c r="L79" s="53"/>
      <c r="M79" s="53"/>
      <c r="N79" s="53"/>
      <c r="O79" s="53"/>
      <c r="P79" s="53"/>
      <c r="Q79" s="53"/>
      <c r="R79" s="53"/>
      <c r="S79" s="53"/>
      <c r="T79" s="47">
        <f t="shared" ref="T79" si="620">IF(G79="",,G79)</f>
        <v>5</v>
      </c>
      <c r="U79" s="47">
        <f t="shared" ref="U79" si="621">IF(H79="",,H79)</f>
        <v>5</v>
      </c>
      <c r="V79" s="47">
        <f t="shared" ref="V79" si="622">IF(I79="",,I79)</f>
        <v>5</v>
      </c>
      <c r="W79" s="47">
        <f t="shared" ref="W79" si="623">IF(J79="",,J79)</f>
        <v>5</v>
      </c>
      <c r="X79" s="47">
        <f t="shared" ref="X79" si="624">IF(K79="",,K79)</f>
        <v>0</v>
      </c>
      <c r="Y79" s="47">
        <f t="shared" ref="Y79" si="625">IF(L79="",,L79)</f>
        <v>0</v>
      </c>
      <c r="Z79" s="47">
        <f t="shared" ref="Z79" si="626">IF(M79="",,M79)</f>
        <v>0</v>
      </c>
      <c r="AA79" s="47">
        <f t="shared" ref="AA79" si="627">IF(N79="",,N79)</f>
        <v>0</v>
      </c>
      <c r="AB79" s="47">
        <f t="shared" ref="AB79" si="628">IF(O79="",,O79)</f>
        <v>0</v>
      </c>
      <c r="AC79" s="47">
        <f t="shared" ref="AC79" si="629">IF(P79="",,P79)</f>
        <v>0</v>
      </c>
      <c r="AD79" s="47">
        <f t="shared" ref="AD79" si="630">IF(Q79="",,Q79)</f>
        <v>0</v>
      </c>
      <c r="AE79" s="47">
        <f t="shared" ref="AE79" si="631">IF(R79="",,R79)</f>
        <v>0</v>
      </c>
      <c r="AF79" s="47">
        <f t="shared" ref="AF79" si="632">IF(S79="",,S79)</f>
        <v>0</v>
      </c>
      <c r="AG79" s="48">
        <f>IF(T79=0,"",SUM(T79:AF79))</f>
        <v>20</v>
      </c>
      <c r="AH79" s="49">
        <f t="shared" ref="AH79:AH85" si="633">SUM(T79:AF79)</f>
        <v>20</v>
      </c>
      <c r="AI79" s="43"/>
      <c r="AJ79" s="43"/>
    </row>
    <row r="80" spans="1:36" s="50" customFormat="1" ht="17.45" customHeight="1" x14ac:dyDescent="0.25">
      <c r="A80" s="43">
        <f t="shared" ref="A80" si="634">B80</f>
        <v>2</v>
      </c>
      <c r="B80" s="112">
        <v>2</v>
      </c>
      <c r="C80" s="44"/>
      <c r="D80" s="44" t="s">
        <v>101</v>
      </c>
      <c r="E80" s="111" t="str">
        <f>'Opsætning1-5 (2)'!$D$13</f>
        <v>Medium greb bænkpres</v>
      </c>
      <c r="F80" s="111"/>
      <c r="G80" s="54">
        <v>60</v>
      </c>
      <c r="H80" s="54">
        <v>65</v>
      </c>
      <c r="I80" s="54">
        <v>65</v>
      </c>
      <c r="J80" s="54">
        <v>65</v>
      </c>
      <c r="K80" s="54">
        <v>65</v>
      </c>
      <c r="L80" s="54"/>
      <c r="M80" s="54"/>
      <c r="N80" s="54"/>
      <c r="O80" s="54"/>
      <c r="P80" s="54"/>
      <c r="Q80" s="54"/>
      <c r="R80" s="54"/>
      <c r="S80" s="54"/>
      <c r="T80" s="47">
        <f t="shared" ref="T80" si="635">MROUND(G80*$D81*0.01,2.5)</f>
        <v>47.5</v>
      </c>
      <c r="U80" s="47">
        <f t="shared" ref="U80" si="636">MROUND(H80*$D81*0.01,2.5)</f>
        <v>52.5</v>
      </c>
      <c r="V80" s="47">
        <f t="shared" ref="V80" si="637">MROUND(I80*$D81*0.01,2.5)</f>
        <v>52.5</v>
      </c>
      <c r="W80" s="47">
        <f t="shared" ref="W80" si="638">MROUND(J80*$D81*0.01,2.5)</f>
        <v>52.5</v>
      </c>
      <c r="X80" s="47">
        <f t="shared" ref="X80" si="639">MROUND(K80*$D81*0.01,2.5)</f>
        <v>52.5</v>
      </c>
      <c r="Y80" s="47">
        <f t="shared" ref="Y80" si="640">MROUND(L80*$D81*0.01,2.5)</f>
        <v>0</v>
      </c>
      <c r="Z80" s="47">
        <f t="shared" ref="Z80" si="641">MROUND(M80*$D81*0.01,2.5)</f>
        <v>0</v>
      </c>
      <c r="AA80" s="47">
        <f t="shared" ref="AA80" si="642">MROUND(N80*$D81*0.01,2.5)</f>
        <v>0</v>
      </c>
      <c r="AB80" s="47">
        <f t="shared" ref="AB80" si="643">MROUND(O80*$D81*0.01,2.5)</f>
        <v>0</v>
      </c>
      <c r="AC80" s="47">
        <f t="shared" ref="AC80" si="644">MROUND(P80*$D81*0.01,2.5)</f>
        <v>0</v>
      </c>
      <c r="AD80" s="47">
        <f t="shared" ref="AD80" si="645">MROUND(Q80*$D81*0.01,2.5)</f>
        <v>0</v>
      </c>
      <c r="AE80" s="47">
        <f t="shared" ref="AE80" si="646">MROUND(R80*$D81*0.01,2.5)</f>
        <v>0</v>
      </c>
      <c r="AF80" s="47">
        <f t="shared" ref="AF80" si="647">MROUND(S80*$D81*0.01,2.5)</f>
        <v>0</v>
      </c>
      <c r="AG80" s="48">
        <f t="shared" ref="AG80" si="648">IF(T80=0,"",SUMPRODUCT(T80:AF80,T81:AF81))</f>
        <v>1802.5</v>
      </c>
      <c r="AH80" s="49">
        <f t="shared" si="633"/>
        <v>257.5</v>
      </c>
      <c r="AI80" s="43"/>
      <c r="AJ80" s="43"/>
    </row>
    <row r="81" spans="1:36" s="50" customFormat="1" ht="17.45" customHeight="1" x14ac:dyDescent="0.25">
      <c r="A81" s="43">
        <f t="shared" ref="A81" si="649">B80</f>
        <v>2</v>
      </c>
      <c r="B81" s="112"/>
      <c r="C81" s="51" t="s">
        <v>102</v>
      </c>
      <c r="D81" s="51">
        <f>Opsætning!$D$10</f>
        <v>80</v>
      </c>
      <c r="E81" s="111" t="s">
        <v>100</v>
      </c>
      <c r="F81" s="111"/>
      <c r="G81" s="53">
        <v>7</v>
      </c>
      <c r="H81" s="53">
        <v>7</v>
      </c>
      <c r="I81" s="53">
        <v>7</v>
      </c>
      <c r="J81" s="53">
        <v>7</v>
      </c>
      <c r="K81" s="53">
        <v>7</v>
      </c>
      <c r="L81" s="53"/>
      <c r="M81" s="53"/>
      <c r="N81" s="53"/>
      <c r="O81" s="53"/>
      <c r="P81" s="53"/>
      <c r="Q81" s="53"/>
      <c r="R81" s="53"/>
      <c r="S81" s="53"/>
      <c r="T81" s="47">
        <f t="shared" ref="T81" si="650">IF(G81="",,G81)</f>
        <v>7</v>
      </c>
      <c r="U81" s="47">
        <f t="shared" ref="U81" si="651">IF(H81="",,H81)</f>
        <v>7</v>
      </c>
      <c r="V81" s="47">
        <f t="shared" ref="V81" si="652">IF(I81="",,I81)</f>
        <v>7</v>
      </c>
      <c r="W81" s="47">
        <f t="shared" ref="W81" si="653">IF(J81="",,J81)</f>
        <v>7</v>
      </c>
      <c r="X81" s="47">
        <f t="shared" ref="X81" si="654">IF(K81="",,K81)</f>
        <v>7</v>
      </c>
      <c r="Y81" s="47">
        <f t="shared" ref="Y81" si="655">IF(L81="",,L81)</f>
        <v>0</v>
      </c>
      <c r="Z81" s="47">
        <f t="shared" ref="Z81" si="656">IF(M81="",,M81)</f>
        <v>0</v>
      </c>
      <c r="AA81" s="47">
        <f t="shared" ref="AA81" si="657">IF(N81="",,N81)</f>
        <v>0</v>
      </c>
      <c r="AB81" s="47">
        <f t="shared" ref="AB81" si="658">IF(O81="",,O81)</f>
        <v>0</v>
      </c>
      <c r="AC81" s="47">
        <f t="shared" ref="AC81" si="659">IF(P81="",,P81)</f>
        <v>0</v>
      </c>
      <c r="AD81" s="47">
        <f t="shared" ref="AD81" si="660">IF(Q81="",,Q81)</f>
        <v>0</v>
      </c>
      <c r="AE81" s="47">
        <f t="shared" ref="AE81" si="661">IF(R81="",,R81)</f>
        <v>0</v>
      </c>
      <c r="AF81" s="47">
        <f t="shared" ref="AF81" si="662">IF(S81="",,S81)</f>
        <v>0</v>
      </c>
      <c r="AG81" s="48">
        <f t="shared" ref="AG81" si="663">IF(T81=0,"",SUM(T81:AF81))</f>
        <v>35</v>
      </c>
      <c r="AH81" s="49">
        <f t="shared" si="633"/>
        <v>35</v>
      </c>
      <c r="AI81" s="43"/>
      <c r="AJ81" s="43"/>
    </row>
    <row r="82" spans="1:36" s="50" customFormat="1" ht="17.45" customHeight="1" x14ac:dyDescent="0.25">
      <c r="A82" s="43">
        <f t="shared" ref="A82" si="664">B82</f>
        <v>3</v>
      </c>
      <c r="B82" s="112">
        <v>3</v>
      </c>
      <c r="C82" s="44" t="str">
        <f>'Opsætning1-5 (2)'!$E$21</f>
        <v>Tempo</v>
      </c>
      <c r="D82" s="44" t="s">
        <v>92</v>
      </c>
      <c r="E82" s="111" t="str">
        <f>'Opsætning1-5 (2)'!$D$21</f>
        <v>Konventionel dødløft, tempo 5 sek op</v>
      </c>
      <c r="F82" s="111"/>
      <c r="G82" s="55">
        <f>IF($C$32="tempo",52,65)</f>
        <v>52</v>
      </c>
      <c r="H82" s="55">
        <f t="shared" ref="H82:J82" si="665">IF($C$32="tempo",52,65)</f>
        <v>52</v>
      </c>
      <c r="I82" s="55">
        <f t="shared" si="665"/>
        <v>52</v>
      </c>
      <c r="J82" s="55">
        <f t="shared" si="665"/>
        <v>52</v>
      </c>
      <c r="K82" s="56"/>
      <c r="L82" s="56"/>
      <c r="M82" s="54"/>
      <c r="N82" s="54"/>
      <c r="O82" s="54"/>
      <c r="P82" s="54"/>
      <c r="Q82" s="54"/>
      <c r="R82" s="54"/>
      <c r="S82" s="54"/>
      <c r="T82" s="47">
        <f t="shared" ref="T82" si="666">MROUND(G82*$D83*0.01,2.5)</f>
        <v>77.5</v>
      </c>
      <c r="U82" s="47">
        <f t="shared" ref="U82" si="667">MROUND(H82*$D83*0.01,2.5)</f>
        <v>77.5</v>
      </c>
      <c r="V82" s="47">
        <f t="shared" ref="V82" si="668">MROUND(I82*$D83*0.01,2.5)</f>
        <v>77.5</v>
      </c>
      <c r="W82" s="47">
        <f t="shared" ref="W82" si="669">MROUND(J82*$D83*0.01,2.5)</f>
        <v>77.5</v>
      </c>
      <c r="X82" s="47">
        <f t="shared" ref="X82" si="670">MROUND(K82*$D83*0.01,2.5)</f>
        <v>0</v>
      </c>
      <c r="Y82" s="47">
        <f t="shared" ref="Y82" si="671">MROUND(L82*$D83*0.01,2.5)</f>
        <v>0</v>
      </c>
      <c r="Z82" s="47">
        <f t="shared" ref="Z82" si="672">MROUND(M82*$D83*0.01,2.5)</f>
        <v>0</v>
      </c>
      <c r="AA82" s="47">
        <f t="shared" ref="AA82" si="673">MROUND(N82*$D83*0.01,2.5)</f>
        <v>0</v>
      </c>
      <c r="AB82" s="47">
        <f t="shared" ref="AB82" si="674">MROUND(O82*$D83*0.01,2.5)</f>
        <v>0</v>
      </c>
      <c r="AC82" s="47">
        <f t="shared" ref="AC82" si="675">MROUND(P82*$D83*0.01,2.5)</f>
        <v>0</v>
      </c>
      <c r="AD82" s="47">
        <f t="shared" ref="AD82" si="676">MROUND(Q82*$D83*0.01,2.5)</f>
        <v>0</v>
      </c>
      <c r="AE82" s="47">
        <f t="shared" ref="AE82" si="677">MROUND(R82*$D83*0.01,2.5)</f>
        <v>0</v>
      </c>
      <c r="AF82" s="47">
        <f t="shared" ref="AF82" si="678">MROUND(S82*$D83*0.01,2.5)</f>
        <v>0</v>
      </c>
      <c r="AG82" s="48">
        <f t="shared" ref="AG82" si="679">IF(T82=0,"",SUMPRODUCT(T82:AF82,T83:AF83))</f>
        <v>1550</v>
      </c>
      <c r="AH82" s="49">
        <f t="shared" si="633"/>
        <v>310</v>
      </c>
      <c r="AI82" s="43"/>
      <c r="AJ82" s="43"/>
    </row>
    <row r="83" spans="1:36" s="50" customFormat="1" ht="17.45" customHeight="1" x14ac:dyDescent="0.25">
      <c r="A83" s="43">
        <f t="shared" ref="A83" si="680">B82</f>
        <v>3</v>
      </c>
      <c r="B83" s="112"/>
      <c r="C83" s="51" t="s">
        <v>102</v>
      </c>
      <c r="D83" s="51">
        <f>Opsætning!$D$11</f>
        <v>150</v>
      </c>
      <c r="E83" s="111" t="s">
        <v>100</v>
      </c>
      <c r="F83" s="111"/>
      <c r="G83" s="57">
        <f>IF($C$32="tempo",5,8)</f>
        <v>5</v>
      </c>
      <c r="H83" s="57">
        <f t="shared" ref="H83:J83" si="681">IF($C$32="tempo",5,8)</f>
        <v>5</v>
      </c>
      <c r="I83" s="57">
        <f t="shared" si="681"/>
        <v>5</v>
      </c>
      <c r="J83" s="57">
        <f t="shared" si="681"/>
        <v>5</v>
      </c>
      <c r="K83" s="52"/>
      <c r="L83" s="52"/>
      <c r="M83" s="53"/>
      <c r="N83" s="53"/>
      <c r="O83" s="53"/>
      <c r="P83" s="53"/>
      <c r="Q83" s="53"/>
      <c r="R83" s="53"/>
      <c r="S83" s="53"/>
      <c r="T83" s="47">
        <f t="shared" ref="T83" si="682">IF(G83="",,G83)</f>
        <v>5</v>
      </c>
      <c r="U83" s="47">
        <f t="shared" ref="U83" si="683">IF(H83="",,H83)</f>
        <v>5</v>
      </c>
      <c r="V83" s="47">
        <f t="shared" ref="V83" si="684">IF(I83="",,I83)</f>
        <v>5</v>
      </c>
      <c r="W83" s="47">
        <f t="shared" ref="W83" si="685">IF(J83="",,J83)</f>
        <v>5</v>
      </c>
      <c r="X83" s="47">
        <f t="shared" ref="X83" si="686">IF(K83="",,K83)</f>
        <v>0</v>
      </c>
      <c r="Y83" s="47">
        <f t="shared" ref="Y83" si="687">IF(L83="",,L83)</f>
        <v>0</v>
      </c>
      <c r="Z83" s="47">
        <f t="shared" ref="Z83" si="688">IF(M83="",,M83)</f>
        <v>0</v>
      </c>
      <c r="AA83" s="47">
        <f t="shared" ref="AA83" si="689">IF(N83="",,N83)</f>
        <v>0</v>
      </c>
      <c r="AB83" s="47">
        <f t="shared" ref="AB83" si="690">IF(O83="",,O83)</f>
        <v>0</v>
      </c>
      <c r="AC83" s="47">
        <f t="shared" ref="AC83" si="691">IF(P83="",,P83)</f>
        <v>0</v>
      </c>
      <c r="AD83" s="47">
        <f t="shared" ref="AD83" si="692">IF(Q83="",,Q83)</f>
        <v>0</v>
      </c>
      <c r="AE83" s="47">
        <f t="shared" ref="AE83" si="693">IF(R83="",,R83)</f>
        <v>0</v>
      </c>
      <c r="AF83" s="47">
        <f t="shared" ref="AF83" si="694">IF(S83="",,S83)</f>
        <v>0</v>
      </c>
      <c r="AG83" s="48">
        <f t="shared" ref="AG83" si="695">IF(T83=0,"",SUM(T83:AF83))</f>
        <v>20</v>
      </c>
      <c r="AH83" s="49">
        <f t="shared" si="633"/>
        <v>20</v>
      </c>
      <c r="AI83" s="43"/>
      <c r="AJ83" s="43"/>
    </row>
    <row r="84" spans="1:36" s="50" customFormat="1" ht="17.45" customHeight="1" x14ac:dyDescent="0.25">
      <c r="A84" s="43">
        <f t="shared" ref="A84" si="696">B84</f>
        <v>4</v>
      </c>
      <c r="B84" s="132">
        <v>4</v>
      </c>
      <c r="C84" s="44"/>
      <c r="D84" s="44"/>
      <c r="E84" s="111" t="str">
        <f>'Opsætning1-5 (2)'!$D$27</f>
        <v>DB extensions over hovedet</v>
      </c>
      <c r="F84" s="111"/>
      <c r="G84" s="56" t="s">
        <v>103</v>
      </c>
      <c r="H84" s="56" t="s">
        <v>103</v>
      </c>
      <c r="I84" s="56" t="s">
        <v>103</v>
      </c>
      <c r="J84" s="56" t="s">
        <v>103</v>
      </c>
      <c r="K84" s="54"/>
      <c r="L84" s="54"/>
      <c r="M84" s="54"/>
      <c r="N84" s="54"/>
      <c r="O84" s="54"/>
      <c r="P84" s="54"/>
      <c r="Q84" s="54"/>
      <c r="R84" s="54"/>
      <c r="S84" s="54"/>
      <c r="T84" s="102" t="str">
        <f>G84</f>
        <v>RIR 3</v>
      </c>
      <c r="U84" s="102" t="str">
        <f t="shared" ref="U84" si="697">H84</f>
        <v>RIR 3</v>
      </c>
      <c r="V84" s="102" t="str">
        <f t="shared" ref="V84" si="698">I84</f>
        <v>RIR 3</v>
      </c>
      <c r="W84" s="102" t="str">
        <f>J84</f>
        <v>RIR 3</v>
      </c>
      <c r="X84" s="102">
        <f t="shared" ref="X84:X85" si="699">K84</f>
        <v>0</v>
      </c>
      <c r="Y84" s="102">
        <f t="shared" ref="Y84:Y85" si="700">L84</f>
        <v>0</v>
      </c>
      <c r="Z84" s="102">
        <f t="shared" ref="Z84:Z85" si="701">M84</f>
        <v>0</v>
      </c>
      <c r="AA84" s="102">
        <f t="shared" ref="AA84:AA85" si="702">N84</f>
        <v>0</v>
      </c>
      <c r="AB84" s="102">
        <f t="shared" ref="AB84:AB85" si="703">O84</f>
        <v>0</v>
      </c>
      <c r="AC84" s="102">
        <f t="shared" ref="AC84:AC85" si="704">P84</f>
        <v>0</v>
      </c>
      <c r="AD84" s="102">
        <f t="shared" ref="AD84:AD85" si="705">Q84</f>
        <v>0</v>
      </c>
      <c r="AE84" s="102">
        <f t="shared" ref="AE84:AE85" si="706">R84</f>
        <v>0</v>
      </c>
      <c r="AF84" s="102">
        <f t="shared" ref="AF84:AF85" si="707">S84</f>
        <v>0</v>
      </c>
      <c r="AG84" s="48">
        <f t="shared" ref="AG84" si="708">IF(T84=0,"",SUMPRODUCT(T84:AF84,T85:AF85))</f>
        <v>0</v>
      </c>
      <c r="AH84" s="49">
        <f t="shared" si="633"/>
        <v>0</v>
      </c>
      <c r="AI84" s="43"/>
      <c r="AJ84" s="43"/>
    </row>
    <row r="85" spans="1:36" s="50" customFormat="1" ht="17.45" customHeight="1" x14ac:dyDescent="0.25">
      <c r="A85" s="43">
        <f t="shared" ref="A85" si="709">B84</f>
        <v>4</v>
      </c>
      <c r="B85" s="133"/>
      <c r="C85" s="51"/>
      <c r="D85" s="51" t="e">
        <f>_xlfn.IFS(D84="squat",Opsætning!#REF!,D84="bænk",Opsætning!#REF!,D84="dødløft",Opsætning!#REF!)</f>
        <v>#N/A</v>
      </c>
      <c r="E85" s="134" t="s">
        <v>100</v>
      </c>
      <c r="F85" s="136"/>
      <c r="G85" s="52">
        <v>12</v>
      </c>
      <c r="H85" s="52">
        <v>12</v>
      </c>
      <c r="I85" s="52">
        <v>12</v>
      </c>
      <c r="J85" s="52">
        <v>12</v>
      </c>
      <c r="K85" s="53"/>
      <c r="L85" s="53"/>
      <c r="M85" s="53"/>
      <c r="N85" s="53"/>
      <c r="O85" s="53"/>
      <c r="P85" s="53"/>
      <c r="Q85" s="53"/>
      <c r="R85" s="53"/>
      <c r="S85" s="53"/>
      <c r="T85" s="47">
        <f t="shared" ref="T85" si="710">IF(G85="",,G85)</f>
        <v>12</v>
      </c>
      <c r="U85" s="47">
        <f t="shared" ref="U85" si="711">IF(H85="",,H85)</f>
        <v>12</v>
      </c>
      <c r="V85" s="47">
        <f t="shared" ref="V85" si="712">IF(I85="",,I85)</f>
        <v>12</v>
      </c>
      <c r="W85" s="102">
        <f>J85</f>
        <v>12</v>
      </c>
      <c r="X85" s="102">
        <f t="shared" si="699"/>
        <v>0</v>
      </c>
      <c r="Y85" s="102">
        <f t="shared" si="700"/>
        <v>0</v>
      </c>
      <c r="Z85" s="102">
        <f t="shared" si="701"/>
        <v>0</v>
      </c>
      <c r="AA85" s="102">
        <f t="shared" si="702"/>
        <v>0</v>
      </c>
      <c r="AB85" s="102">
        <f t="shared" si="703"/>
        <v>0</v>
      </c>
      <c r="AC85" s="102">
        <f t="shared" si="704"/>
        <v>0</v>
      </c>
      <c r="AD85" s="102">
        <f t="shared" si="705"/>
        <v>0</v>
      </c>
      <c r="AE85" s="102">
        <f t="shared" si="706"/>
        <v>0</v>
      </c>
      <c r="AF85" s="102">
        <f t="shared" si="707"/>
        <v>0</v>
      </c>
      <c r="AG85" s="48">
        <f t="shared" ref="AG85" si="713">IF(T85=0,"",SUM(T85:AF85))</f>
        <v>48</v>
      </c>
      <c r="AH85" s="49">
        <f t="shared" si="633"/>
        <v>48</v>
      </c>
      <c r="AI85" s="43"/>
      <c r="AJ85" s="43"/>
    </row>
    <row r="86" spans="1:36" s="50" customFormat="1" ht="17.45" customHeight="1" thickBot="1" x14ac:dyDescent="0.3">
      <c r="A86" s="43"/>
      <c r="B86" s="58"/>
      <c r="C86" s="59"/>
      <c r="D86" s="59"/>
      <c r="E86" s="103"/>
      <c r="F86" s="103"/>
      <c r="G86" s="60"/>
      <c r="H86" s="60"/>
      <c r="I86" s="60"/>
      <c r="J86" s="60"/>
      <c r="K86" s="60"/>
      <c r="L86" s="60"/>
      <c r="M86" s="60"/>
      <c r="N86" s="60"/>
      <c r="O86" s="60"/>
      <c r="P86" s="60"/>
      <c r="Q86" s="60"/>
      <c r="R86" s="60"/>
      <c r="S86" s="60"/>
      <c r="T86" s="47"/>
      <c r="U86" s="47"/>
      <c r="V86" s="47"/>
      <c r="W86" s="47"/>
      <c r="X86" s="47"/>
      <c r="Y86" s="47"/>
      <c r="Z86" s="47"/>
      <c r="AA86" s="47"/>
      <c r="AB86" s="47"/>
      <c r="AC86" s="47"/>
      <c r="AD86" s="47"/>
      <c r="AE86" s="47"/>
      <c r="AF86" s="47"/>
      <c r="AG86" s="48"/>
      <c r="AH86" s="61"/>
      <c r="AI86" s="43"/>
      <c r="AJ86" s="43"/>
    </row>
    <row r="87" spans="1:36" ht="17.45" customHeight="1" x14ac:dyDescent="0.25">
      <c r="A87" s="31" t="s">
        <v>93</v>
      </c>
      <c r="B87" s="41" t="s">
        <v>10</v>
      </c>
      <c r="C87" s="121" t="s">
        <v>134</v>
      </c>
      <c r="D87" s="122"/>
      <c r="E87" s="123" t="str">
        <f>Opsætning!$D$19</f>
        <v>Fredag</v>
      </c>
      <c r="F87" s="124"/>
      <c r="G87" s="125" t="s">
        <v>98</v>
      </c>
      <c r="H87" s="126"/>
      <c r="I87" s="126"/>
      <c r="J87" s="126"/>
      <c r="K87" s="126"/>
      <c r="L87" s="126"/>
      <c r="M87" s="126"/>
      <c r="N87" s="126"/>
      <c r="O87" s="126"/>
      <c r="P87" s="126"/>
      <c r="Q87" s="126"/>
      <c r="R87" s="126"/>
      <c r="S87" s="127"/>
      <c r="T87" s="38"/>
      <c r="U87" s="38"/>
      <c r="V87" s="38"/>
      <c r="W87" s="38"/>
      <c r="X87" s="38"/>
      <c r="Y87" s="38"/>
      <c r="Z87" s="38"/>
      <c r="AA87" s="38"/>
      <c r="AB87" s="38"/>
      <c r="AC87" s="38"/>
      <c r="AD87" s="38"/>
      <c r="AE87" s="38"/>
      <c r="AF87" s="38"/>
      <c r="AG87" s="39" t="s">
        <v>106</v>
      </c>
      <c r="AH87" s="40" t="s">
        <v>107</v>
      </c>
    </row>
    <row r="88" spans="1:36" ht="17.45" customHeight="1" thickBot="1" x14ac:dyDescent="0.3">
      <c r="B88" s="130" t="s">
        <v>99</v>
      </c>
      <c r="C88" s="131"/>
      <c r="D88" s="131"/>
      <c r="E88" s="131"/>
      <c r="F88" s="131"/>
      <c r="G88" s="128"/>
      <c r="H88" s="128"/>
      <c r="I88" s="128"/>
      <c r="J88" s="128"/>
      <c r="K88" s="128"/>
      <c r="L88" s="128"/>
      <c r="M88" s="128"/>
      <c r="N88" s="128"/>
      <c r="O88" s="128"/>
      <c r="P88" s="128"/>
      <c r="Q88" s="128"/>
      <c r="R88" s="128"/>
      <c r="S88" s="129"/>
      <c r="T88" s="38"/>
      <c r="U88" s="38"/>
      <c r="V88" s="38"/>
      <c r="W88" s="38"/>
      <c r="X88" s="38"/>
      <c r="Y88" s="38"/>
      <c r="Z88" s="38"/>
      <c r="AA88" s="38"/>
      <c r="AB88" s="38"/>
      <c r="AC88" s="38"/>
      <c r="AD88" s="38"/>
      <c r="AE88" s="38"/>
      <c r="AF88" s="38"/>
      <c r="AG88" s="39"/>
      <c r="AH88" s="40"/>
    </row>
    <row r="89" spans="1:36" s="50" customFormat="1" ht="17.45" customHeight="1" x14ac:dyDescent="0.25">
      <c r="A89" s="43">
        <f>B89</f>
        <v>1</v>
      </c>
      <c r="B89" s="112">
        <v>1</v>
      </c>
      <c r="C89" s="44"/>
      <c r="D89" s="44" t="s">
        <v>89</v>
      </c>
      <c r="E89" s="111" t="str">
        <f>'Opsætning1-5 (2)'!$D$7</f>
        <v>Highbar squat</v>
      </c>
      <c r="F89" s="111"/>
      <c r="G89" s="45">
        <v>63</v>
      </c>
      <c r="H89" s="45">
        <v>63</v>
      </c>
      <c r="I89" s="46">
        <v>63</v>
      </c>
      <c r="J89" s="46">
        <v>63</v>
      </c>
      <c r="K89" s="46">
        <v>63</v>
      </c>
      <c r="L89" s="46"/>
      <c r="M89" s="46"/>
      <c r="N89" s="46"/>
      <c r="O89" s="46"/>
      <c r="P89" s="46"/>
      <c r="Q89" s="46"/>
      <c r="R89" s="46"/>
      <c r="S89" s="46"/>
      <c r="T89" s="47">
        <f>MROUND(G89*$D90*0.01,2.5)</f>
        <v>75</v>
      </c>
      <c r="U89" s="47">
        <f t="shared" ref="U89" si="714">MROUND(H89*$D90*0.01,2.5)</f>
        <v>75</v>
      </c>
      <c r="V89" s="47">
        <f t="shared" ref="V89" si="715">MROUND(I89*$D90*0.01,2.5)</f>
        <v>75</v>
      </c>
      <c r="W89" s="47">
        <f t="shared" ref="W89" si="716">MROUND(J89*$D90*0.01,2.5)</f>
        <v>75</v>
      </c>
      <c r="X89" s="47">
        <f t="shared" ref="X89" si="717">MROUND(K89*$D90*0.01,2.5)</f>
        <v>75</v>
      </c>
      <c r="Y89" s="47">
        <f t="shared" ref="Y89" si="718">MROUND(L89*$D90*0.01,2.5)</f>
        <v>0</v>
      </c>
      <c r="Z89" s="47">
        <f t="shared" ref="Z89" si="719">MROUND(M89*$D90*0.01,2.5)</f>
        <v>0</v>
      </c>
      <c r="AA89" s="47">
        <f t="shared" ref="AA89" si="720">MROUND(N89*$D90*0.01,2.5)</f>
        <v>0</v>
      </c>
      <c r="AB89" s="47">
        <f t="shared" ref="AB89" si="721">MROUND(O89*$D90*0.01,2.5)</f>
        <v>0</v>
      </c>
      <c r="AC89" s="47">
        <f t="shared" ref="AC89" si="722">MROUND(P89*$D90*0.01,2.5)</f>
        <v>0</v>
      </c>
      <c r="AD89" s="47">
        <f t="shared" ref="AD89" si="723">MROUND(Q89*$D90*0.01,2.5)</f>
        <v>0</v>
      </c>
      <c r="AE89" s="47">
        <f t="shared" ref="AE89" si="724">MROUND(R89*$D90*0.01,2.5)</f>
        <v>0</v>
      </c>
      <c r="AF89" s="47">
        <f t="shared" ref="AF89" si="725">MROUND(S89*$D90*0.01,2.5)</f>
        <v>0</v>
      </c>
      <c r="AG89" s="48">
        <f>IF(T89=0,"",SUMPRODUCT(T89:AF89,T90:AF90))</f>
        <v>2625</v>
      </c>
      <c r="AH89" s="49">
        <f>SUM(T89:AF89)</f>
        <v>375</v>
      </c>
      <c r="AI89" s="43"/>
      <c r="AJ89" s="43"/>
    </row>
    <row r="90" spans="1:36" s="50" customFormat="1" ht="17.45" customHeight="1" x14ac:dyDescent="0.25">
      <c r="A90" s="43">
        <f>B89</f>
        <v>1</v>
      </c>
      <c r="B90" s="112"/>
      <c r="C90" s="51" t="s">
        <v>102</v>
      </c>
      <c r="D90" s="51">
        <f>Opsætning!$D$9</f>
        <v>120</v>
      </c>
      <c r="E90" s="111" t="s">
        <v>100</v>
      </c>
      <c r="F90" s="111"/>
      <c r="G90" s="52">
        <v>7</v>
      </c>
      <c r="H90" s="52">
        <v>7</v>
      </c>
      <c r="I90" s="53">
        <v>7</v>
      </c>
      <c r="J90" s="53">
        <v>7</v>
      </c>
      <c r="K90" s="53">
        <v>7</v>
      </c>
      <c r="L90" s="53"/>
      <c r="M90" s="53"/>
      <c r="N90" s="53"/>
      <c r="O90" s="53"/>
      <c r="P90" s="53"/>
      <c r="Q90" s="53"/>
      <c r="R90" s="53"/>
      <c r="S90" s="53"/>
      <c r="T90" s="47">
        <f t="shared" ref="T90" si="726">IF(G90="",,G90)</f>
        <v>7</v>
      </c>
      <c r="U90" s="47">
        <f t="shared" ref="U90" si="727">IF(H90="",,H90)</f>
        <v>7</v>
      </c>
      <c r="V90" s="47">
        <f t="shared" ref="V90" si="728">IF(I90="",,I90)</f>
        <v>7</v>
      </c>
      <c r="W90" s="47">
        <f t="shared" ref="W90" si="729">IF(J90="",,J90)</f>
        <v>7</v>
      </c>
      <c r="X90" s="47">
        <f t="shared" ref="X90" si="730">IF(K90="",,K90)</f>
        <v>7</v>
      </c>
      <c r="Y90" s="47">
        <f t="shared" ref="Y90" si="731">IF(L90="",,L90)</f>
        <v>0</v>
      </c>
      <c r="Z90" s="47">
        <f t="shared" ref="Z90" si="732">IF(M90="",,M90)</f>
        <v>0</v>
      </c>
      <c r="AA90" s="47">
        <f t="shared" ref="AA90" si="733">IF(N90="",,N90)</f>
        <v>0</v>
      </c>
      <c r="AB90" s="47">
        <f t="shared" ref="AB90" si="734">IF(O90="",,O90)</f>
        <v>0</v>
      </c>
      <c r="AC90" s="47">
        <f t="shared" ref="AC90" si="735">IF(P90="",,P90)</f>
        <v>0</v>
      </c>
      <c r="AD90" s="47">
        <f t="shared" ref="AD90" si="736">IF(Q90="",,Q90)</f>
        <v>0</v>
      </c>
      <c r="AE90" s="47">
        <f t="shared" ref="AE90" si="737">IF(R90="",,R90)</f>
        <v>0</v>
      </c>
      <c r="AF90" s="47">
        <f t="shared" ref="AF90" si="738">IF(S90="",,S90)</f>
        <v>0</v>
      </c>
      <c r="AG90" s="48">
        <f>IF(T90=0,"",SUM(T90:AF90))</f>
        <v>35</v>
      </c>
      <c r="AH90" s="49">
        <f t="shared" ref="AH90:AH96" si="739">SUM(T90:AF90)</f>
        <v>35</v>
      </c>
      <c r="AI90" s="43"/>
      <c r="AJ90" s="43"/>
    </row>
    <row r="91" spans="1:36" s="50" customFormat="1" ht="17.45" customHeight="1" x14ac:dyDescent="0.25">
      <c r="A91" s="43">
        <f t="shared" ref="A91" si="740">B91</f>
        <v>2</v>
      </c>
      <c r="B91" s="112">
        <v>2</v>
      </c>
      <c r="C91" s="44"/>
      <c r="D91" s="44" t="s">
        <v>101</v>
      </c>
      <c r="E91" s="111" t="str">
        <f>'Opsætning1-5 (2)'!$D$16</f>
        <v>Bænk til klods 50mm</v>
      </c>
      <c r="F91" s="111"/>
      <c r="G91" s="54">
        <v>75</v>
      </c>
      <c r="H91" s="54">
        <v>77</v>
      </c>
      <c r="I91" s="54">
        <v>77</v>
      </c>
      <c r="J91" s="54">
        <v>77</v>
      </c>
      <c r="K91" s="54">
        <v>80</v>
      </c>
      <c r="L91" s="54">
        <v>80</v>
      </c>
      <c r="M91" s="54"/>
      <c r="N91" s="54"/>
      <c r="O91" s="54"/>
      <c r="P91" s="54"/>
      <c r="Q91" s="54"/>
      <c r="R91" s="54"/>
      <c r="S91" s="54"/>
      <c r="T91" s="47">
        <f t="shared" ref="T91" si="741">MROUND(G91*$D92*0.01,2.5)</f>
        <v>60</v>
      </c>
      <c r="U91" s="47">
        <f t="shared" ref="U91" si="742">MROUND(H91*$D92*0.01,2.5)</f>
        <v>62.5</v>
      </c>
      <c r="V91" s="47">
        <f t="shared" ref="V91" si="743">MROUND(I91*$D92*0.01,2.5)</f>
        <v>62.5</v>
      </c>
      <c r="W91" s="47">
        <f t="shared" ref="W91" si="744">MROUND(J91*$D92*0.01,2.5)</f>
        <v>62.5</v>
      </c>
      <c r="X91" s="47">
        <f t="shared" ref="X91" si="745">MROUND(K91*$D92*0.01,2.5)</f>
        <v>65</v>
      </c>
      <c r="Y91" s="47">
        <f t="shared" ref="Y91" si="746">MROUND(L91*$D92*0.01,2.5)</f>
        <v>65</v>
      </c>
      <c r="Z91" s="47">
        <f t="shared" ref="Z91" si="747">MROUND(M91*$D92*0.01,2.5)</f>
        <v>0</v>
      </c>
      <c r="AA91" s="47">
        <f t="shared" ref="AA91" si="748">MROUND(N91*$D92*0.01,2.5)</f>
        <v>0</v>
      </c>
      <c r="AB91" s="47">
        <f t="shared" ref="AB91" si="749">MROUND(O91*$D92*0.01,2.5)</f>
        <v>0</v>
      </c>
      <c r="AC91" s="47">
        <f t="shared" ref="AC91" si="750">MROUND(P91*$D92*0.01,2.5)</f>
        <v>0</v>
      </c>
      <c r="AD91" s="47">
        <f t="shared" ref="AD91" si="751">MROUND(Q91*$D92*0.01,2.5)</f>
        <v>0</v>
      </c>
      <c r="AE91" s="47">
        <f t="shared" ref="AE91" si="752">MROUND(R91*$D92*0.01,2.5)</f>
        <v>0</v>
      </c>
      <c r="AF91" s="47">
        <f t="shared" ref="AF91" si="753">MROUND(S91*$D92*0.01,2.5)</f>
        <v>0</v>
      </c>
      <c r="AG91" s="48">
        <f t="shared" ref="AG91" si="754">IF(T91=0,"",SUMPRODUCT(T91:AF91,T92:AF92))</f>
        <v>1380</v>
      </c>
      <c r="AH91" s="49">
        <f t="shared" si="739"/>
        <v>377.5</v>
      </c>
      <c r="AI91" s="43"/>
      <c r="AJ91" s="43"/>
    </row>
    <row r="92" spans="1:36" s="50" customFormat="1" ht="17.45" customHeight="1" x14ac:dyDescent="0.25">
      <c r="A92" s="43">
        <f t="shared" ref="A92" si="755">B91</f>
        <v>2</v>
      </c>
      <c r="B92" s="112"/>
      <c r="C92" s="51" t="s">
        <v>102</v>
      </c>
      <c r="D92" s="51">
        <f>Opsætning!$D$10</f>
        <v>80</v>
      </c>
      <c r="E92" s="111" t="s">
        <v>100</v>
      </c>
      <c r="F92" s="111"/>
      <c r="G92" s="53">
        <v>4</v>
      </c>
      <c r="H92" s="53">
        <v>4</v>
      </c>
      <c r="I92" s="53">
        <v>4</v>
      </c>
      <c r="J92" s="53">
        <v>4</v>
      </c>
      <c r="K92" s="53">
        <v>3</v>
      </c>
      <c r="L92" s="53">
        <v>3</v>
      </c>
      <c r="M92" s="53"/>
      <c r="N92" s="53"/>
      <c r="O92" s="53"/>
      <c r="P92" s="53"/>
      <c r="Q92" s="53"/>
      <c r="R92" s="53"/>
      <c r="S92" s="53"/>
      <c r="T92" s="47">
        <f t="shared" ref="T92" si="756">IF(G92="",,G92)</f>
        <v>4</v>
      </c>
      <c r="U92" s="47">
        <f t="shared" ref="U92" si="757">IF(H92="",,H92)</f>
        <v>4</v>
      </c>
      <c r="V92" s="47">
        <f t="shared" ref="V92" si="758">IF(I92="",,I92)</f>
        <v>4</v>
      </c>
      <c r="W92" s="47">
        <f t="shared" ref="W92" si="759">IF(J92="",,J92)</f>
        <v>4</v>
      </c>
      <c r="X92" s="47">
        <f t="shared" ref="X92" si="760">IF(K92="",,K92)</f>
        <v>3</v>
      </c>
      <c r="Y92" s="47">
        <f t="shared" ref="Y92" si="761">IF(L92="",,L92)</f>
        <v>3</v>
      </c>
      <c r="Z92" s="47">
        <f t="shared" ref="Z92" si="762">IF(M92="",,M92)</f>
        <v>0</v>
      </c>
      <c r="AA92" s="47">
        <f t="shared" ref="AA92" si="763">IF(N92="",,N92)</f>
        <v>0</v>
      </c>
      <c r="AB92" s="47">
        <f t="shared" ref="AB92" si="764">IF(O92="",,O92)</f>
        <v>0</v>
      </c>
      <c r="AC92" s="47">
        <f t="shared" ref="AC92" si="765">IF(P92="",,P92)</f>
        <v>0</v>
      </c>
      <c r="AD92" s="47">
        <f t="shared" ref="AD92" si="766">IF(Q92="",,Q92)</f>
        <v>0</v>
      </c>
      <c r="AE92" s="47">
        <f t="shared" ref="AE92" si="767">IF(R92="",,R92)</f>
        <v>0</v>
      </c>
      <c r="AF92" s="47">
        <f t="shared" ref="AF92" si="768">IF(S92="",,S92)</f>
        <v>0</v>
      </c>
      <c r="AG92" s="48">
        <f t="shared" ref="AG92" si="769">IF(T92=0,"",SUM(T92:AF92))</f>
        <v>22</v>
      </c>
      <c r="AH92" s="49">
        <f t="shared" si="739"/>
        <v>22</v>
      </c>
      <c r="AI92" s="43"/>
      <c r="AJ92" s="43"/>
    </row>
    <row r="93" spans="1:36" s="50" customFormat="1" ht="17.45" customHeight="1" x14ac:dyDescent="0.25">
      <c r="A93" s="43">
        <f t="shared" ref="A93" si="770">B93</f>
        <v>3</v>
      </c>
      <c r="B93" s="112">
        <v>3</v>
      </c>
      <c r="C93" s="44"/>
      <c r="D93" s="44" t="s">
        <v>92</v>
      </c>
      <c r="E93" s="111" t="str">
        <f>'Opsætning1-5 (2)'!$D$20</f>
        <v>Konventionel dødløft m. stop under knæ</v>
      </c>
      <c r="F93" s="111"/>
      <c r="G93" s="55">
        <v>65</v>
      </c>
      <c r="H93" s="55">
        <v>65</v>
      </c>
      <c r="I93" s="55">
        <v>65</v>
      </c>
      <c r="J93" s="55">
        <v>65</v>
      </c>
      <c r="K93" s="56"/>
      <c r="L93" s="56"/>
      <c r="M93" s="54"/>
      <c r="N93" s="54"/>
      <c r="O93" s="54"/>
      <c r="P93" s="54"/>
      <c r="Q93" s="54"/>
      <c r="R93" s="54"/>
      <c r="S93" s="54"/>
      <c r="T93" s="47">
        <f t="shared" ref="T93" si="771">MROUND(G93*$D94*0.01,2.5)</f>
        <v>97.5</v>
      </c>
      <c r="U93" s="47">
        <f t="shared" ref="U93" si="772">MROUND(H93*$D94*0.01,2.5)</f>
        <v>97.5</v>
      </c>
      <c r="V93" s="47">
        <f t="shared" ref="V93" si="773">MROUND(I93*$D94*0.01,2.5)</f>
        <v>97.5</v>
      </c>
      <c r="W93" s="47">
        <f t="shared" ref="W93" si="774">MROUND(J93*$D94*0.01,2.5)</f>
        <v>97.5</v>
      </c>
      <c r="X93" s="47">
        <f t="shared" ref="X93" si="775">MROUND(K93*$D94*0.01,2.5)</f>
        <v>0</v>
      </c>
      <c r="Y93" s="47">
        <f t="shared" ref="Y93" si="776">MROUND(L93*$D94*0.01,2.5)</f>
        <v>0</v>
      </c>
      <c r="Z93" s="47">
        <f t="shared" ref="Z93" si="777">MROUND(M93*$D94*0.01,2.5)</f>
        <v>0</v>
      </c>
      <c r="AA93" s="47">
        <f t="shared" ref="AA93" si="778">MROUND(N93*$D94*0.01,2.5)</f>
        <v>0</v>
      </c>
      <c r="AB93" s="47">
        <f t="shared" ref="AB93" si="779">MROUND(O93*$D94*0.01,2.5)</f>
        <v>0</v>
      </c>
      <c r="AC93" s="47">
        <f t="shared" ref="AC93" si="780">MROUND(P93*$D94*0.01,2.5)</f>
        <v>0</v>
      </c>
      <c r="AD93" s="47">
        <f t="shared" ref="AD93" si="781">MROUND(Q93*$D94*0.01,2.5)</f>
        <v>0</v>
      </c>
      <c r="AE93" s="47">
        <f t="shared" ref="AE93" si="782">MROUND(R93*$D94*0.01,2.5)</f>
        <v>0</v>
      </c>
      <c r="AF93" s="47">
        <f t="shared" ref="AF93" si="783">MROUND(S93*$D94*0.01,2.5)</f>
        <v>0</v>
      </c>
      <c r="AG93" s="48">
        <f t="shared" ref="AG93" si="784">IF(T93=0,"",SUMPRODUCT(T93:AF93,T94:AF94))</f>
        <v>2730</v>
      </c>
      <c r="AH93" s="49">
        <f t="shared" si="739"/>
        <v>390</v>
      </c>
      <c r="AI93" s="43"/>
      <c r="AJ93" s="43"/>
    </row>
    <row r="94" spans="1:36" s="50" customFormat="1" ht="17.45" customHeight="1" x14ac:dyDescent="0.25">
      <c r="A94" s="43">
        <f t="shared" ref="A94" si="785">B93</f>
        <v>3</v>
      </c>
      <c r="B94" s="112"/>
      <c r="C94" s="51" t="s">
        <v>102</v>
      </c>
      <c r="D94" s="51">
        <f>Opsætning!$D$11</f>
        <v>150</v>
      </c>
      <c r="E94" s="111" t="s">
        <v>100</v>
      </c>
      <c r="F94" s="111"/>
      <c r="G94" s="57">
        <v>7</v>
      </c>
      <c r="H94" s="57">
        <v>7</v>
      </c>
      <c r="I94" s="57">
        <v>7</v>
      </c>
      <c r="J94" s="57">
        <v>7</v>
      </c>
      <c r="K94" s="52"/>
      <c r="L94" s="52"/>
      <c r="M94" s="53"/>
      <c r="N94" s="53"/>
      <c r="O94" s="53"/>
      <c r="P94" s="53"/>
      <c r="Q94" s="53"/>
      <c r="R94" s="53"/>
      <c r="S94" s="53"/>
      <c r="T94" s="47">
        <f t="shared" ref="T94" si="786">IF(G94="",,G94)</f>
        <v>7</v>
      </c>
      <c r="U94" s="47">
        <f t="shared" ref="U94" si="787">IF(H94="",,H94)</f>
        <v>7</v>
      </c>
      <c r="V94" s="47">
        <f t="shared" ref="V94" si="788">IF(I94="",,I94)</f>
        <v>7</v>
      </c>
      <c r="W94" s="47">
        <f t="shared" ref="W94" si="789">IF(J94="",,J94)</f>
        <v>7</v>
      </c>
      <c r="X94" s="47">
        <f t="shared" ref="X94" si="790">IF(K94="",,K94)</f>
        <v>0</v>
      </c>
      <c r="Y94" s="47">
        <f t="shared" ref="Y94" si="791">IF(L94="",,L94)</f>
        <v>0</v>
      </c>
      <c r="Z94" s="47">
        <f t="shared" ref="Z94" si="792">IF(M94="",,M94)</f>
        <v>0</v>
      </c>
      <c r="AA94" s="47">
        <f t="shared" ref="AA94" si="793">IF(N94="",,N94)</f>
        <v>0</v>
      </c>
      <c r="AB94" s="47">
        <f t="shared" ref="AB94" si="794">IF(O94="",,O94)</f>
        <v>0</v>
      </c>
      <c r="AC94" s="47">
        <f t="shared" ref="AC94" si="795">IF(P94="",,P94)</f>
        <v>0</v>
      </c>
      <c r="AD94" s="47">
        <f t="shared" ref="AD94" si="796">IF(Q94="",,Q94)</f>
        <v>0</v>
      </c>
      <c r="AE94" s="47">
        <f t="shared" ref="AE94" si="797">IF(R94="",,R94)</f>
        <v>0</v>
      </c>
      <c r="AF94" s="47">
        <f t="shared" ref="AF94" si="798">IF(S94="",,S94)</f>
        <v>0</v>
      </c>
      <c r="AG94" s="48">
        <f t="shared" ref="AG94" si="799">IF(T94=0,"",SUM(T94:AF94))</f>
        <v>28</v>
      </c>
      <c r="AH94" s="49">
        <f t="shared" si="739"/>
        <v>28</v>
      </c>
      <c r="AI94" s="43"/>
      <c r="AJ94" s="43"/>
    </row>
    <row r="95" spans="1:36" s="50" customFormat="1" ht="17.45" customHeight="1" x14ac:dyDescent="0.25">
      <c r="A95" s="43">
        <f t="shared" ref="A95" si="800">B95</f>
        <v>4</v>
      </c>
      <c r="B95" s="132">
        <v>4</v>
      </c>
      <c r="C95" s="44"/>
      <c r="D95" s="44"/>
      <c r="E95" s="134" t="str">
        <f>'Opsætning1-5 (2)'!$D$28</f>
        <v>Hanging leg raises</v>
      </c>
      <c r="F95" s="135"/>
      <c r="G95" s="56" t="s">
        <v>170</v>
      </c>
      <c r="H95" s="56" t="s">
        <v>170</v>
      </c>
      <c r="I95" s="56" t="s">
        <v>170</v>
      </c>
      <c r="J95" s="56" t="s">
        <v>170</v>
      </c>
      <c r="K95" s="54"/>
      <c r="L95" s="54"/>
      <c r="M95" s="54"/>
      <c r="N95" s="54"/>
      <c r="O95" s="54"/>
      <c r="P95" s="54"/>
      <c r="Q95" s="54"/>
      <c r="R95" s="54"/>
      <c r="S95" s="54"/>
      <c r="T95" s="102" t="str">
        <f>G95</f>
        <v>BW</v>
      </c>
      <c r="U95" s="102" t="str">
        <f t="shared" ref="U95" si="801">H95</f>
        <v>BW</v>
      </c>
      <c r="V95" s="102" t="str">
        <f t="shared" ref="V95" si="802">I95</f>
        <v>BW</v>
      </c>
      <c r="W95" s="102" t="str">
        <f>J95</f>
        <v>BW</v>
      </c>
      <c r="X95" s="102">
        <f t="shared" ref="X95:X96" si="803">K95</f>
        <v>0</v>
      </c>
      <c r="Y95" s="102">
        <f t="shared" ref="Y95:Y96" si="804">L95</f>
        <v>0</v>
      </c>
      <c r="Z95" s="102">
        <f t="shared" ref="Z95:Z96" si="805">M95</f>
        <v>0</v>
      </c>
      <c r="AA95" s="102">
        <f t="shared" ref="AA95:AA96" si="806">N95</f>
        <v>0</v>
      </c>
      <c r="AB95" s="102">
        <f t="shared" ref="AB95:AB96" si="807">O95</f>
        <v>0</v>
      </c>
      <c r="AC95" s="102">
        <f t="shared" ref="AC95:AC96" si="808">P95</f>
        <v>0</v>
      </c>
      <c r="AD95" s="102">
        <f t="shared" ref="AD95:AD96" si="809">Q95</f>
        <v>0</v>
      </c>
      <c r="AE95" s="102">
        <f t="shared" ref="AE95:AE96" si="810">R95</f>
        <v>0</v>
      </c>
      <c r="AF95" s="102">
        <f t="shared" ref="AF95:AF96" si="811">S95</f>
        <v>0</v>
      </c>
      <c r="AG95" s="48">
        <f t="shared" ref="AG95" si="812">IF(T95=0,"",SUMPRODUCT(T95:AF95,T96:AF96))</f>
        <v>0</v>
      </c>
      <c r="AH95" s="49">
        <f t="shared" si="739"/>
        <v>0</v>
      </c>
      <c r="AI95" s="43"/>
      <c r="AJ95" s="43"/>
    </row>
    <row r="96" spans="1:36" s="50" customFormat="1" ht="17.45" customHeight="1" x14ac:dyDescent="0.25">
      <c r="A96" s="43">
        <f t="shared" ref="A96" si="813">B95</f>
        <v>4</v>
      </c>
      <c r="B96" s="133"/>
      <c r="C96" s="51"/>
      <c r="D96" s="51" t="e">
        <f>_xlfn.IFS(D95="squat",Opsætning!#REF!,D95="bænk",Opsætning!#REF!,D95="dødløft",Opsætning!#REF!)</f>
        <v>#N/A</v>
      </c>
      <c r="E96" s="134" t="s">
        <v>100</v>
      </c>
      <c r="F96" s="136"/>
      <c r="G96" s="52">
        <v>6</v>
      </c>
      <c r="H96" s="52">
        <v>6</v>
      </c>
      <c r="I96" s="52">
        <v>6</v>
      </c>
      <c r="J96" s="52">
        <v>6</v>
      </c>
      <c r="K96" s="53"/>
      <c r="L96" s="53"/>
      <c r="M96" s="53"/>
      <c r="N96" s="53"/>
      <c r="O96" s="53"/>
      <c r="P96" s="53"/>
      <c r="Q96" s="53"/>
      <c r="R96" s="53"/>
      <c r="S96" s="53"/>
      <c r="T96" s="47">
        <f t="shared" ref="T96" si="814">IF(G96="",,G96)</f>
        <v>6</v>
      </c>
      <c r="U96" s="47">
        <f t="shared" ref="U96" si="815">IF(H96="",,H96)</f>
        <v>6</v>
      </c>
      <c r="V96" s="47">
        <f t="shared" ref="V96" si="816">IF(I96="",,I96)</f>
        <v>6</v>
      </c>
      <c r="W96" s="102">
        <f>J96</f>
        <v>6</v>
      </c>
      <c r="X96" s="102">
        <f t="shared" si="803"/>
        <v>0</v>
      </c>
      <c r="Y96" s="102">
        <f t="shared" si="804"/>
        <v>0</v>
      </c>
      <c r="Z96" s="102">
        <f t="shared" si="805"/>
        <v>0</v>
      </c>
      <c r="AA96" s="102">
        <f t="shared" si="806"/>
        <v>0</v>
      </c>
      <c r="AB96" s="102">
        <f t="shared" si="807"/>
        <v>0</v>
      </c>
      <c r="AC96" s="102">
        <f t="shared" si="808"/>
        <v>0</v>
      </c>
      <c r="AD96" s="102">
        <f t="shared" si="809"/>
        <v>0</v>
      </c>
      <c r="AE96" s="102">
        <f t="shared" si="810"/>
        <v>0</v>
      </c>
      <c r="AF96" s="102">
        <f t="shared" si="811"/>
        <v>0</v>
      </c>
      <c r="AG96" s="48">
        <f t="shared" ref="AG96" si="817">IF(T96=0,"",SUM(T96:AF96))</f>
        <v>24</v>
      </c>
      <c r="AH96" s="49">
        <f t="shared" si="739"/>
        <v>24</v>
      </c>
      <c r="AI96" s="43"/>
      <c r="AJ96" s="43"/>
    </row>
    <row r="97" spans="1:36" ht="24.6" customHeight="1" x14ac:dyDescent="0.25">
      <c r="B97" s="62"/>
      <c r="C97" s="38"/>
      <c r="D97" s="38"/>
      <c r="E97" s="38"/>
      <c r="F97" s="38"/>
      <c r="G97" s="37"/>
      <c r="H97" s="37"/>
      <c r="I97" s="37"/>
      <c r="J97" s="37"/>
      <c r="K97" s="37"/>
      <c r="L97" s="37"/>
      <c r="M97" s="37"/>
      <c r="N97" s="37"/>
      <c r="O97" s="37"/>
      <c r="P97" s="37"/>
      <c r="Q97" s="37"/>
      <c r="R97" s="37"/>
      <c r="S97" s="37"/>
      <c r="T97" s="38"/>
      <c r="U97" s="38"/>
      <c r="V97" s="38"/>
      <c r="W97" s="38"/>
      <c r="X97" s="38"/>
      <c r="Y97" s="38"/>
      <c r="Z97" s="38"/>
      <c r="AA97" s="38"/>
      <c r="AB97" s="38"/>
      <c r="AC97" s="38"/>
      <c r="AD97" s="38"/>
      <c r="AE97" s="38"/>
      <c r="AF97" s="38"/>
      <c r="AG97" s="39"/>
      <c r="AH97" s="40"/>
    </row>
    <row r="98" spans="1:36" ht="32.450000000000003" customHeight="1" x14ac:dyDescent="0.25">
      <c r="B98" s="118" t="s">
        <v>113</v>
      </c>
      <c r="C98" s="119"/>
      <c r="D98" s="119"/>
      <c r="E98" s="119"/>
      <c r="F98" s="119" t="s">
        <v>89</v>
      </c>
      <c r="G98" s="119"/>
      <c r="H98" s="119"/>
      <c r="I98" s="119"/>
      <c r="J98" s="119"/>
      <c r="K98" s="119"/>
      <c r="L98" s="119"/>
      <c r="M98" s="119"/>
      <c r="N98" s="119"/>
      <c r="O98" s="119"/>
      <c r="P98" s="119"/>
      <c r="Q98" s="119"/>
      <c r="R98" s="119"/>
      <c r="S98" s="119"/>
      <c r="T98" s="119"/>
      <c r="U98" s="119"/>
      <c r="V98" s="119" t="s">
        <v>40</v>
      </c>
      <c r="W98" s="119"/>
      <c r="X98" s="119"/>
      <c r="Y98" s="119"/>
      <c r="Z98" s="119"/>
      <c r="AA98" s="119"/>
      <c r="AB98" s="119" t="s">
        <v>92</v>
      </c>
      <c r="AC98" s="119"/>
      <c r="AD98" s="119"/>
      <c r="AE98" s="119"/>
      <c r="AF98" s="119"/>
      <c r="AG98" s="119"/>
      <c r="AH98" s="120"/>
    </row>
    <row r="99" spans="1:36" ht="21.95" customHeight="1" x14ac:dyDescent="0.25">
      <c r="B99" s="115" t="s">
        <v>114</v>
      </c>
      <c r="C99" s="116"/>
      <c r="D99" s="116"/>
      <c r="E99" s="116"/>
      <c r="F99" s="113">
        <f>SUMIF(D56:D96,"squat",AG56:AG96)</f>
        <v>8190</v>
      </c>
      <c r="G99" s="113"/>
      <c r="H99" s="113"/>
      <c r="I99" s="113"/>
      <c r="J99" s="113"/>
      <c r="K99" s="113"/>
      <c r="L99" s="113"/>
      <c r="M99" s="113"/>
      <c r="N99" s="113"/>
      <c r="O99" s="113"/>
      <c r="P99" s="113"/>
      <c r="Q99" s="113"/>
      <c r="R99" s="113"/>
      <c r="S99" s="113"/>
      <c r="T99" s="113"/>
      <c r="U99" s="113"/>
      <c r="V99" s="117">
        <f>SUMIF(D56:D96,"Bænk",AG56:AG97)</f>
        <v>7285</v>
      </c>
      <c r="W99" s="117"/>
      <c r="X99" s="117"/>
      <c r="Y99" s="117"/>
      <c r="Z99" s="117"/>
      <c r="AA99" s="117"/>
      <c r="AB99" s="113">
        <f>SUMIF(D56:D96,"dødløft",AG56:AG97)</f>
        <v>6867.5</v>
      </c>
      <c r="AC99" s="113"/>
      <c r="AD99" s="113"/>
      <c r="AE99" s="113"/>
      <c r="AF99" s="113"/>
      <c r="AG99" s="113"/>
      <c r="AH99" s="114"/>
      <c r="AI99" s="63">
        <f>(AB99+F99+V99)*1.5/3</f>
        <v>11171.25</v>
      </c>
    </row>
    <row r="100" spans="1:36" ht="21.95" customHeight="1" thickBot="1" x14ac:dyDescent="0.3">
      <c r="B100" s="107" t="s">
        <v>115</v>
      </c>
      <c r="C100" s="108"/>
      <c r="D100" s="108"/>
      <c r="E100" s="108"/>
      <c r="F100" s="109">
        <f>(SUMIF(D56:D96,"squat",AG56:AG96)/SUMIF(D56:D96,"squat",AG57:AG97))/Opsætning!$D$9</f>
        <v>0.62614678899082565</v>
      </c>
      <c r="G100" s="109"/>
      <c r="H100" s="109"/>
      <c r="I100" s="109"/>
      <c r="J100" s="109"/>
      <c r="K100" s="109"/>
      <c r="L100" s="109"/>
      <c r="M100" s="109"/>
      <c r="N100" s="109"/>
      <c r="O100" s="109"/>
      <c r="P100" s="109"/>
      <c r="Q100" s="109"/>
      <c r="R100" s="109"/>
      <c r="S100" s="109"/>
      <c r="T100" s="109"/>
      <c r="U100" s="109"/>
      <c r="V100" s="109">
        <f>SUMIF(D56:D96,"Bænk",AG56:AG97)/SUMIF(D56:D96,"Bænk",AG57:AG97)/Opsætning!$D$10</f>
        <v>0.67453703703703705</v>
      </c>
      <c r="W100" s="109"/>
      <c r="X100" s="109"/>
      <c r="Y100" s="109"/>
      <c r="Z100" s="109"/>
      <c r="AA100" s="109"/>
      <c r="AB100" s="109">
        <f>SUMIF(D56:D96,"dødløft",AG56:AG97)/SUMIF(D56:D96,"dødløft",AG57:AG97)/Opsætning!$D$11</f>
        <v>0.62716894977168947</v>
      </c>
      <c r="AC100" s="109"/>
      <c r="AD100" s="109"/>
      <c r="AE100" s="109"/>
      <c r="AF100" s="109"/>
      <c r="AG100" s="109"/>
      <c r="AH100" s="110"/>
    </row>
    <row r="101" spans="1:36" ht="17.45" customHeight="1" thickBot="1" x14ac:dyDescent="0.3"/>
    <row r="102" spans="1:36" ht="17.45" customHeight="1" x14ac:dyDescent="0.25">
      <c r="A102" s="31" t="s">
        <v>93</v>
      </c>
      <c r="B102" s="139" t="s">
        <v>94</v>
      </c>
      <c r="C102" s="140"/>
      <c r="D102" s="141" t="str">
        <f>Opsætning!$D$14</f>
        <v>Navn Navnesen</v>
      </c>
      <c r="E102" s="141"/>
      <c r="F102" s="141"/>
      <c r="G102" s="94"/>
      <c r="H102" s="95"/>
      <c r="I102" s="95"/>
      <c r="J102" s="95"/>
      <c r="K102" s="96"/>
      <c r="L102" s="96"/>
      <c r="M102" s="96"/>
      <c r="N102" s="96"/>
      <c r="O102" s="96"/>
      <c r="P102" s="96"/>
      <c r="Q102" s="96"/>
      <c r="R102" s="96"/>
      <c r="S102" s="96"/>
      <c r="T102" s="97" t="s">
        <v>95</v>
      </c>
      <c r="U102" s="97"/>
      <c r="V102" s="98"/>
      <c r="W102" s="97"/>
      <c r="X102" s="142"/>
      <c r="Y102" s="142"/>
      <c r="Z102" s="142"/>
      <c r="AA102" s="33"/>
      <c r="AB102" s="143"/>
      <c r="AC102" s="143"/>
      <c r="AD102" s="34"/>
      <c r="AE102" s="34"/>
      <c r="AF102" s="34"/>
      <c r="AG102" s="35"/>
      <c r="AH102" s="36"/>
    </row>
    <row r="103" spans="1:36" ht="53.45" customHeight="1" thickBot="1" x14ac:dyDescent="0.3">
      <c r="A103" s="31" t="s">
        <v>93</v>
      </c>
      <c r="B103" s="144" t="s">
        <v>118</v>
      </c>
      <c r="C103" s="145"/>
      <c r="D103" s="145"/>
      <c r="E103" s="145"/>
      <c r="F103" s="145"/>
      <c r="G103" s="37"/>
      <c r="H103" s="37"/>
      <c r="I103" s="37"/>
      <c r="J103" s="37"/>
      <c r="K103" s="37"/>
      <c r="L103" s="37"/>
      <c r="M103" s="37"/>
      <c r="N103" s="37"/>
      <c r="O103" s="37"/>
      <c r="P103" s="37"/>
      <c r="Q103" s="37"/>
      <c r="R103" s="37"/>
      <c r="S103" s="37"/>
      <c r="T103" s="38"/>
      <c r="U103" s="38"/>
      <c r="V103" s="38"/>
      <c r="W103" s="38"/>
      <c r="X103" s="38"/>
      <c r="Y103" s="38"/>
      <c r="Z103" s="38"/>
      <c r="AA103" s="38"/>
      <c r="AB103" s="38"/>
      <c r="AC103" s="38"/>
      <c r="AD103" s="38"/>
      <c r="AE103" s="38"/>
      <c r="AF103" s="38"/>
      <c r="AG103" s="39"/>
      <c r="AH103" s="40"/>
    </row>
    <row r="104" spans="1:36" ht="17.45" customHeight="1" x14ac:dyDescent="0.3">
      <c r="A104" s="31" t="s">
        <v>93</v>
      </c>
      <c r="B104" s="41" t="s">
        <v>10</v>
      </c>
      <c r="C104" s="121" t="s">
        <v>134</v>
      </c>
      <c r="D104" s="122"/>
      <c r="E104" s="123" t="str">
        <f>Opsætning!$D$16</f>
        <v>Mandag</v>
      </c>
      <c r="F104" s="124"/>
      <c r="G104" s="125" t="s">
        <v>98</v>
      </c>
      <c r="H104" s="126"/>
      <c r="I104" s="126"/>
      <c r="J104" s="126"/>
      <c r="K104" s="126"/>
      <c r="L104" s="126"/>
      <c r="M104" s="126"/>
      <c r="N104" s="126"/>
      <c r="O104" s="126"/>
      <c r="P104" s="126"/>
      <c r="Q104" s="126"/>
      <c r="R104" s="126"/>
      <c r="S104" s="127"/>
      <c r="T104" s="38"/>
      <c r="U104" s="38"/>
      <c r="V104" s="38"/>
      <c r="W104" s="38"/>
      <c r="X104" s="38"/>
      <c r="Y104" s="38"/>
      <c r="Z104" s="38"/>
      <c r="AA104" s="38"/>
      <c r="AB104" s="38"/>
      <c r="AC104" s="38"/>
      <c r="AD104" s="38"/>
      <c r="AE104" s="38"/>
      <c r="AF104" s="42"/>
      <c r="AG104" s="137"/>
      <c r="AH104" s="138"/>
    </row>
    <row r="105" spans="1:36" ht="17.45" customHeight="1" thickBot="1" x14ac:dyDescent="0.3">
      <c r="B105" s="130" t="s">
        <v>99</v>
      </c>
      <c r="C105" s="131"/>
      <c r="D105" s="131"/>
      <c r="E105" s="131"/>
      <c r="F105" s="131"/>
      <c r="G105" s="128"/>
      <c r="H105" s="128"/>
      <c r="I105" s="128"/>
      <c r="J105" s="128"/>
      <c r="K105" s="128"/>
      <c r="L105" s="128"/>
      <c r="M105" s="128"/>
      <c r="N105" s="128"/>
      <c r="O105" s="128"/>
      <c r="P105" s="128"/>
      <c r="Q105" s="128"/>
      <c r="R105" s="128"/>
      <c r="S105" s="129"/>
      <c r="T105" s="38"/>
      <c r="U105" s="38"/>
      <c r="V105" s="38"/>
      <c r="W105" s="38"/>
      <c r="X105" s="38"/>
      <c r="Y105" s="38"/>
      <c r="Z105" s="38"/>
      <c r="AA105" s="38"/>
      <c r="AB105" s="38"/>
      <c r="AC105" s="38"/>
      <c r="AD105" s="38"/>
      <c r="AE105" s="38"/>
      <c r="AF105" s="38"/>
      <c r="AG105" s="39"/>
      <c r="AH105" s="40"/>
    </row>
    <row r="106" spans="1:36" s="50" customFormat="1" ht="17.45" customHeight="1" x14ac:dyDescent="0.25">
      <c r="A106" s="43">
        <f>B106</f>
        <v>1</v>
      </c>
      <c r="B106" s="112">
        <v>1</v>
      </c>
      <c r="C106" s="44"/>
      <c r="D106" s="44" t="s">
        <v>89</v>
      </c>
      <c r="E106" s="111" t="str">
        <f>'Opsætning1-5 (2)'!$D$6</f>
        <v>Lowbar Squat</v>
      </c>
      <c r="F106" s="111"/>
      <c r="G106" s="45">
        <v>67</v>
      </c>
      <c r="H106" s="45">
        <v>76</v>
      </c>
      <c r="I106" s="46">
        <v>76</v>
      </c>
      <c r="J106" s="46">
        <v>76</v>
      </c>
      <c r="K106" s="46">
        <v>76</v>
      </c>
      <c r="L106" s="46">
        <v>76</v>
      </c>
      <c r="M106" s="46"/>
      <c r="N106" s="46"/>
      <c r="O106" s="46"/>
      <c r="P106" s="46"/>
      <c r="Q106" s="46"/>
      <c r="R106" s="46"/>
      <c r="S106" s="46"/>
      <c r="T106" s="47">
        <f>MROUND(G106*$D107*0.01,2.5)</f>
        <v>80</v>
      </c>
      <c r="U106" s="47">
        <f t="shared" ref="U106" si="818">MROUND(H106*$D107*0.01,2.5)</f>
        <v>90</v>
      </c>
      <c r="V106" s="47">
        <f t="shared" ref="V106" si="819">MROUND(I106*$D107*0.01,2.5)</f>
        <v>90</v>
      </c>
      <c r="W106" s="47">
        <f t="shared" ref="W106" si="820">MROUND(J106*$D107*0.01,2.5)</f>
        <v>90</v>
      </c>
      <c r="X106" s="47">
        <f t="shared" ref="X106" si="821">MROUND(K106*$D107*0.01,2.5)</f>
        <v>90</v>
      </c>
      <c r="Y106" s="47">
        <f t="shared" ref="Y106" si="822">MROUND(L106*$D107*0.01,2.5)</f>
        <v>90</v>
      </c>
      <c r="Z106" s="47">
        <f t="shared" ref="Z106" si="823">MROUND(M106*$D107*0.01,2.5)</f>
        <v>0</v>
      </c>
      <c r="AA106" s="47">
        <f t="shared" ref="AA106" si="824">MROUND(N106*$D107*0.01,2.5)</f>
        <v>0</v>
      </c>
      <c r="AB106" s="47">
        <f t="shared" ref="AB106" si="825">MROUND(O106*$D107*0.01,2.5)</f>
        <v>0</v>
      </c>
      <c r="AC106" s="47">
        <f t="shared" ref="AC106" si="826">MROUND(P106*$D107*0.01,2.5)</f>
        <v>0</v>
      </c>
      <c r="AD106" s="47">
        <f t="shared" ref="AD106" si="827">MROUND(Q106*$D107*0.01,2.5)</f>
        <v>0</v>
      </c>
      <c r="AE106" s="47">
        <f t="shared" ref="AE106" si="828">MROUND(R106*$D107*0.01,2.5)</f>
        <v>0</v>
      </c>
      <c r="AF106" s="47">
        <f t="shared" ref="AF106" si="829">MROUND(S106*$D107*0.01,2.5)</f>
        <v>0</v>
      </c>
      <c r="AG106" s="48">
        <f>IF(T106=0,"",SUMPRODUCT(T106:AF106,T107:AF107))</f>
        <v>2730</v>
      </c>
      <c r="AH106" s="49">
        <f>SUM(T106:AF106)</f>
        <v>530</v>
      </c>
      <c r="AI106" s="43"/>
      <c r="AJ106" s="43"/>
    </row>
    <row r="107" spans="1:36" s="50" customFormat="1" ht="17.45" customHeight="1" x14ac:dyDescent="0.25">
      <c r="A107" s="43">
        <f>B106</f>
        <v>1</v>
      </c>
      <c r="B107" s="112"/>
      <c r="C107" s="51" t="s">
        <v>102</v>
      </c>
      <c r="D107" s="51">
        <f>Opsætning!$D$9</f>
        <v>120</v>
      </c>
      <c r="E107" s="111" t="s">
        <v>100</v>
      </c>
      <c r="F107" s="111"/>
      <c r="G107" s="52">
        <v>6</v>
      </c>
      <c r="H107" s="52">
        <v>5</v>
      </c>
      <c r="I107" s="53">
        <v>5</v>
      </c>
      <c r="J107" s="53">
        <v>5</v>
      </c>
      <c r="K107" s="53">
        <v>5</v>
      </c>
      <c r="L107" s="53">
        <v>5</v>
      </c>
      <c r="M107" s="53"/>
      <c r="N107" s="53"/>
      <c r="O107" s="53"/>
      <c r="P107" s="53"/>
      <c r="Q107" s="53"/>
      <c r="R107" s="53"/>
      <c r="S107" s="53"/>
      <c r="T107" s="47">
        <f t="shared" ref="T107" si="830">IF(G107="",,G107)</f>
        <v>6</v>
      </c>
      <c r="U107" s="47">
        <f t="shared" ref="U107" si="831">IF(H107="",,H107)</f>
        <v>5</v>
      </c>
      <c r="V107" s="47">
        <f t="shared" ref="V107" si="832">IF(I107="",,I107)</f>
        <v>5</v>
      </c>
      <c r="W107" s="47">
        <f t="shared" ref="W107" si="833">IF(J107="",,J107)</f>
        <v>5</v>
      </c>
      <c r="X107" s="47">
        <f t="shared" ref="X107" si="834">IF(K107="",,K107)</f>
        <v>5</v>
      </c>
      <c r="Y107" s="47">
        <f t="shared" ref="Y107" si="835">IF(L107="",,L107)</f>
        <v>5</v>
      </c>
      <c r="Z107" s="47">
        <f t="shared" ref="Z107" si="836">IF(M107="",,M107)</f>
        <v>0</v>
      </c>
      <c r="AA107" s="47">
        <f t="shared" ref="AA107" si="837">IF(N107="",,N107)</f>
        <v>0</v>
      </c>
      <c r="AB107" s="47">
        <f t="shared" ref="AB107" si="838">IF(O107="",,O107)</f>
        <v>0</v>
      </c>
      <c r="AC107" s="47">
        <f t="shared" ref="AC107" si="839">IF(P107="",,P107)</f>
        <v>0</v>
      </c>
      <c r="AD107" s="47">
        <f t="shared" ref="AD107" si="840">IF(Q107="",,Q107)</f>
        <v>0</v>
      </c>
      <c r="AE107" s="47">
        <f t="shared" ref="AE107" si="841">IF(R107="",,R107)</f>
        <v>0</v>
      </c>
      <c r="AF107" s="47">
        <f t="shared" ref="AF107" si="842">IF(S107="",,S107)</f>
        <v>0</v>
      </c>
      <c r="AG107" s="48">
        <f>IF(T107=0,"",SUM(T107:AF107))</f>
        <v>31</v>
      </c>
      <c r="AH107" s="49">
        <f t="shared" ref="AH107:AH113" si="843">SUM(T107:AF107)</f>
        <v>31</v>
      </c>
      <c r="AI107" s="43"/>
      <c r="AJ107" s="43"/>
    </row>
    <row r="108" spans="1:36" s="50" customFormat="1" ht="17.45" customHeight="1" x14ac:dyDescent="0.25">
      <c r="A108" s="43">
        <f t="shared" ref="A108" si="844">B108</f>
        <v>2</v>
      </c>
      <c r="B108" s="112">
        <v>2</v>
      </c>
      <c r="C108" s="44"/>
      <c r="D108" s="44" t="s">
        <v>101</v>
      </c>
      <c r="E108" s="111" t="str">
        <f>'Opsætning1-5 (2)'!$D$12</f>
        <v>Bænkpres</v>
      </c>
      <c r="F108" s="111"/>
      <c r="G108" s="54">
        <v>67</v>
      </c>
      <c r="H108" s="54">
        <v>76</v>
      </c>
      <c r="I108" s="54">
        <v>76</v>
      </c>
      <c r="J108" s="54">
        <v>76</v>
      </c>
      <c r="K108" s="54">
        <v>76</v>
      </c>
      <c r="L108" s="54">
        <v>76</v>
      </c>
      <c r="M108" s="54"/>
      <c r="N108" s="54"/>
      <c r="O108" s="54"/>
      <c r="P108" s="54"/>
      <c r="Q108" s="54"/>
      <c r="R108" s="54"/>
      <c r="S108" s="54"/>
      <c r="T108" s="47">
        <f t="shared" ref="T108" si="845">MROUND(G108*$D109*0.01,2.5)</f>
        <v>52.5</v>
      </c>
      <c r="U108" s="47">
        <f t="shared" ref="U108" si="846">MROUND(H108*$D109*0.01,2.5)</f>
        <v>60</v>
      </c>
      <c r="V108" s="47">
        <f t="shared" ref="V108" si="847">MROUND(I108*$D109*0.01,2.5)</f>
        <v>60</v>
      </c>
      <c r="W108" s="47">
        <f t="shared" ref="W108" si="848">MROUND(J108*$D109*0.01,2.5)</f>
        <v>60</v>
      </c>
      <c r="X108" s="47">
        <f t="shared" ref="X108" si="849">MROUND(K108*$D109*0.01,2.5)</f>
        <v>60</v>
      </c>
      <c r="Y108" s="47">
        <f t="shared" ref="Y108" si="850">MROUND(L108*$D109*0.01,2.5)</f>
        <v>60</v>
      </c>
      <c r="Z108" s="47">
        <f t="shared" ref="Z108" si="851">MROUND(M108*$D109*0.01,2.5)</f>
        <v>0</v>
      </c>
      <c r="AA108" s="47">
        <f t="shared" ref="AA108" si="852">MROUND(N108*$D109*0.01,2.5)</f>
        <v>0</v>
      </c>
      <c r="AB108" s="47">
        <f t="shared" ref="AB108" si="853">MROUND(O108*$D109*0.01,2.5)</f>
        <v>0</v>
      </c>
      <c r="AC108" s="47">
        <f t="shared" ref="AC108" si="854">MROUND(P108*$D109*0.01,2.5)</f>
        <v>0</v>
      </c>
      <c r="AD108" s="47">
        <f t="shared" ref="AD108" si="855">MROUND(Q108*$D109*0.01,2.5)</f>
        <v>0</v>
      </c>
      <c r="AE108" s="47">
        <f t="shared" ref="AE108" si="856">MROUND(R108*$D109*0.01,2.5)</f>
        <v>0</v>
      </c>
      <c r="AF108" s="47">
        <f t="shared" ref="AF108" si="857">MROUND(S108*$D109*0.01,2.5)</f>
        <v>0</v>
      </c>
      <c r="AG108" s="48">
        <f t="shared" ref="AG108" si="858">IF(T108=0,"",SUMPRODUCT(T108:AF108,T109:AF109))</f>
        <v>1762.5</v>
      </c>
      <c r="AH108" s="49">
        <f t="shared" si="843"/>
        <v>352.5</v>
      </c>
      <c r="AI108" s="43"/>
      <c r="AJ108" s="43"/>
    </row>
    <row r="109" spans="1:36" s="50" customFormat="1" ht="17.45" customHeight="1" x14ac:dyDescent="0.25">
      <c r="A109" s="43">
        <f t="shared" ref="A109" si="859">B108</f>
        <v>2</v>
      </c>
      <c r="B109" s="112"/>
      <c r="C109" s="51" t="s">
        <v>102</v>
      </c>
      <c r="D109" s="51">
        <f>Opsætning!$D$10</f>
        <v>80</v>
      </c>
      <c r="E109" s="111" t="s">
        <v>100</v>
      </c>
      <c r="F109" s="111"/>
      <c r="G109" s="53">
        <v>5</v>
      </c>
      <c r="H109" s="53">
        <v>5</v>
      </c>
      <c r="I109" s="53">
        <v>5</v>
      </c>
      <c r="J109" s="53">
        <v>5</v>
      </c>
      <c r="K109" s="53">
        <v>5</v>
      </c>
      <c r="L109" s="53">
        <v>5</v>
      </c>
      <c r="M109" s="53"/>
      <c r="N109" s="53"/>
      <c r="O109" s="53"/>
      <c r="P109" s="53"/>
      <c r="Q109" s="53"/>
      <c r="R109" s="53"/>
      <c r="S109" s="53"/>
      <c r="T109" s="47">
        <f t="shared" ref="T109" si="860">IF(G109="",,G109)</f>
        <v>5</v>
      </c>
      <c r="U109" s="47">
        <f t="shared" ref="U109" si="861">IF(H109="",,H109)</f>
        <v>5</v>
      </c>
      <c r="V109" s="47">
        <f t="shared" ref="V109" si="862">IF(I109="",,I109)</f>
        <v>5</v>
      </c>
      <c r="W109" s="47">
        <f t="shared" ref="W109" si="863">IF(J109="",,J109)</f>
        <v>5</v>
      </c>
      <c r="X109" s="47">
        <f t="shared" ref="X109" si="864">IF(K109="",,K109)</f>
        <v>5</v>
      </c>
      <c r="Y109" s="47">
        <f t="shared" ref="Y109" si="865">IF(L109="",,L109)</f>
        <v>5</v>
      </c>
      <c r="Z109" s="47">
        <f t="shared" ref="Z109" si="866">IF(M109="",,M109)</f>
        <v>0</v>
      </c>
      <c r="AA109" s="47">
        <f t="shared" ref="AA109" si="867">IF(N109="",,N109)</f>
        <v>0</v>
      </c>
      <c r="AB109" s="47">
        <f t="shared" ref="AB109" si="868">IF(O109="",,O109)</f>
        <v>0</v>
      </c>
      <c r="AC109" s="47">
        <f t="shared" ref="AC109" si="869">IF(P109="",,P109)</f>
        <v>0</v>
      </c>
      <c r="AD109" s="47">
        <f t="shared" ref="AD109" si="870">IF(Q109="",,Q109)</f>
        <v>0</v>
      </c>
      <c r="AE109" s="47">
        <f t="shared" ref="AE109" si="871">IF(R109="",,R109)</f>
        <v>0</v>
      </c>
      <c r="AF109" s="47">
        <f t="shared" ref="AF109" si="872">IF(S109="",,S109)</f>
        <v>0</v>
      </c>
      <c r="AG109" s="48">
        <f t="shared" ref="AG109" si="873">IF(T109=0,"",SUM(T109:AF109))</f>
        <v>30</v>
      </c>
      <c r="AH109" s="49">
        <f t="shared" si="843"/>
        <v>30</v>
      </c>
      <c r="AI109" s="43"/>
      <c r="AJ109" s="43"/>
    </row>
    <row r="110" spans="1:36" s="50" customFormat="1" ht="17.45" customHeight="1" x14ac:dyDescent="0.25">
      <c r="A110" s="43">
        <f t="shared" ref="A110" si="874">B110</f>
        <v>3</v>
      </c>
      <c r="B110" s="112">
        <v>3</v>
      </c>
      <c r="C110" s="44" t="str">
        <f>'Opsætning1-5 (2)'!$E$14</f>
        <v>Tempo</v>
      </c>
      <c r="D110" s="44" t="s">
        <v>101</v>
      </c>
      <c r="E110" s="111" t="str">
        <f>'Opsætning1-5 (2)'!$D$14</f>
        <v>Tempo bænk 3 sek ned</v>
      </c>
      <c r="F110" s="111"/>
      <c r="G110" s="55">
        <f>IF($C$10="tempo",54,70)</f>
        <v>54</v>
      </c>
      <c r="H110" s="55">
        <f t="shared" ref="H110:I110" si="875">IF($C$10="tempo",54,70)</f>
        <v>54</v>
      </c>
      <c r="I110" s="55">
        <f t="shared" si="875"/>
        <v>54</v>
      </c>
      <c r="J110" s="55"/>
      <c r="K110" s="56"/>
      <c r="L110" s="56"/>
      <c r="M110" s="54"/>
      <c r="N110" s="54"/>
      <c r="O110" s="54"/>
      <c r="P110" s="54"/>
      <c r="Q110" s="54"/>
      <c r="R110" s="54"/>
      <c r="S110" s="54"/>
      <c r="T110" s="47">
        <f t="shared" ref="T110" si="876">MROUND(G110*$D111*0.01,2.5)</f>
        <v>42.5</v>
      </c>
      <c r="U110" s="47">
        <f t="shared" ref="U110" si="877">MROUND(H110*$D111*0.01,2.5)</f>
        <v>42.5</v>
      </c>
      <c r="V110" s="47">
        <f t="shared" ref="V110" si="878">MROUND(I110*$D111*0.01,2.5)</f>
        <v>42.5</v>
      </c>
      <c r="W110" s="47">
        <f t="shared" ref="W110" si="879">MROUND(J110*$D111*0.01,2.5)</f>
        <v>0</v>
      </c>
      <c r="X110" s="47">
        <f t="shared" ref="X110" si="880">MROUND(K110*$D111*0.01,2.5)</f>
        <v>0</v>
      </c>
      <c r="Y110" s="47">
        <f t="shared" ref="Y110" si="881">MROUND(L110*$D111*0.01,2.5)</f>
        <v>0</v>
      </c>
      <c r="Z110" s="47">
        <f t="shared" ref="Z110" si="882">MROUND(M110*$D111*0.01,2.5)</f>
        <v>0</v>
      </c>
      <c r="AA110" s="47">
        <f t="shared" ref="AA110" si="883">MROUND(N110*$D111*0.01,2.5)</f>
        <v>0</v>
      </c>
      <c r="AB110" s="47">
        <f t="shared" ref="AB110" si="884">MROUND(O110*$D111*0.01,2.5)</f>
        <v>0</v>
      </c>
      <c r="AC110" s="47">
        <f t="shared" ref="AC110" si="885">MROUND(P110*$D111*0.01,2.5)</f>
        <v>0</v>
      </c>
      <c r="AD110" s="47">
        <f t="shared" ref="AD110" si="886">MROUND(Q110*$D111*0.01,2.5)</f>
        <v>0</v>
      </c>
      <c r="AE110" s="47">
        <f t="shared" ref="AE110" si="887">MROUND(R110*$D111*0.01,2.5)</f>
        <v>0</v>
      </c>
      <c r="AF110" s="47">
        <f t="shared" ref="AF110" si="888">MROUND(S110*$D111*0.01,2.5)</f>
        <v>0</v>
      </c>
      <c r="AG110" s="48">
        <f t="shared" ref="AG110" si="889">IF(T110=0,"",SUMPRODUCT(T110:AF110,T111:AF111))</f>
        <v>765</v>
      </c>
      <c r="AH110" s="49">
        <f t="shared" si="843"/>
        <v>127.5</v>
      </c>
      <c r="AI110" s="43"/>
      <c r="AJ110" s="43"/>
    </row>
    <row r="111" spans="1:36" s="50" customFormat="1" ht="17.45" customHeight="1" x14ac:dyDescent="0.25">
      <c r="A111" s="43">
        <f t="shared" ref="A111" si="890">B110</f>
        <v>3</v>
      </c>
      <c r="B111" s="112"/>
      <c r="C111" s="51" t="s">
        <v>102</v>
      </c>
      <c r="D111" s="51">
        <f>Opsætning!$D$10</f>
        <v>80</v>
      </c>
      <c r="E111" s="111" t="s">
        <v>100</v>
      </c>
      <c r="F111" s="111"/>
      <c r="G111" s="57">
        <f>IF($C$10="tempo",6,8)</f>
        <v>6</v>
      </c>
      <c r="H111" s="57">
        <f t="shared" ref="H111:I111" si="891">IF($C$10="tempo",6,8)</f>
        <v>6</v>
      </c>
      <c r="I111" s="57">
        <f t="shared" si="891"/>
        <v>6</v>
      </c>
      <c r="J111" s="57"/>
      <c r="K111" s="52"/>
      <c r="L111" s="52"/>
      <c r="M111" s="53"/>
      <c r="N111" s="53"/>
      <c r="O111" s="53"/>
      <c r="P111" s="53"/>
      <c r="Q111" s="53"/>
      <c r="R111" s="53"/>
      <c r="S111" s="53"/>
      <c r="T111" s="47">
        <f t="shared" ref="T111" si="892">IF(G111="",,G111)</f>
        <v>6</v>
      </c>
      <c r="U111" s="47">
        <f t="shared" ref="U111" si="893">IF(H111="",,H111)</f>
        <v>6</v>
      </c>
      <c r="V111" s="47">
        <f t="shared" ref="V111" si="894">IF(I111="",,I111)</f>
        <v>6</v>
      </c>
      <c r="W111" s="47">
        <f t="shared" ref="W111" si="895">IF(J111="",,J111)</f>
        <v>0</v>
      </c>
      <c r="X111" s="47">
        <f t="shared" ref="X111" si="896">IF(K111="",,K111)</f>
        <v>0</v>
      </c>
      <c r="Y111" s="47">
        <f t="shared" ref="Y111" si="897">IF(L111="",,L111)</f>
        <v>0</v>
      </c>
      <c r="Z111" s="47">
        <f t="shared" ref="Z111" si="898">IF(M111="",,M111)</f>
        <v>0</v>
      </c>
      <c r="AA111" s="47">
        <f t="shared" ref="AA111" si="899">IF(N111="",,N111)</f>
        <v>0</v>
      </c>
      <c r="AB111" s="47">
        <f t="shared" ref="AB111" si="900">IF(O111="",,O111)</f>
        <v>0</v>
      </c>
      <c r="AC111" s="47">
        <f t="shared" ref="AC111" si="901">IF(P111="",,P111)</f>
        <v>0</v>
      </c>
      <c r="AD111" s="47">
        <f t="shared" ref="AD111" si="902">IF(Q111="",,Q111)</f>
        <v>0</v>
      </c>
      <c r="AE111" s="47">
        <f t="shared" ref="AE111" si="903">IF(R111="",,R111)</f>
        <v>0</v>
      </c>
      <c r="AF111" s="47">
        <f t="shared" ref="AF111" si="904">IF(S111="",,S111)</f>
        <v>0</v>
      </c>
      <c r="AG111" s="48">
        <f t="shared" ref="AG111" si="905">IF(T111=0,"",SUM(T111:AF111))</f>
        <v>18</v>
      </c>
      <c r="AH111" s="49">
        <f t="shared" si="843"/>
        <v>18</v>
      </c>
      <c r="AI111" s="43"/>
      <c r="AJ111" s="43"/>
    </row>
    <row r="112" spans="1:36" s="50" customFormat="1" ht="17.45" customHeight="1" x14ac:dyDescent="0.25">
      <c r="A112" s="43">
        <f t="shared" ref="A112" si="906">B112</f>
        <v>4</v>
      </c>
      <c r="B112" s="132">
        <v>4</v>
      </c>
      <c r="C112" s="44"/>
      <c r="D112" s="44"/>
      <c r="E112" s="111" t="str">
        <f>'Opsætning1-5 (2)'!$D$25</f>
        <v>Pendlay rows</v>
      </c>
      <c r="F112" s="111"/>
      <c r="G112" s="56" t="s">
        <v>111</v>
      </c>
      <c r="H112" s="56" t="s">
        <v>111</v>
      </c>
      <c r="I112" s="56" t="s">
        <v>111</v>
      </c>
      <c r="J112" s="56" t="s">
        <v>111</v>
      </c>
      <c r="K112" s="54"/>
      <c r="L112" s="54"/>
      <c r="M112" s="54"/>
      <c r="N112" s="54"/>
      <c r="O112" s="54"/>
      <c r="P112" s="54"/>
      <c r="Q112" s="54"/>
      <c r="R112" s="54"/>
      <c r="S112" s="54"/>
      <c r="T112" s="102" t="str">
        <f>G112</f>
        <v>RIR 2</v>
      </c>
      <c r="U112" s="102" t="str">
        <f t="shared" ref="U112" si="907">H112</f>
        <v>RIR 2</v>
      </c>
      <c r="V112" s="102" t="str">
        <f t="shared" ref="V112" si="908">I112</f>
        <v>RIR 2</v>
      </c>
      <c r="W112" s="102" t="str">
        <f>J112</f>
        <v>RIR 2</v>
      </c>
      <c r="X112" s="102">
        <f t="shared" ref="X112:X113" si="909">K112</f>
        <v>0</v>
      </c>
      <c r="Y112" s="102">
        <f t="shared" ref="Y112:Y113" si="910">L112</f>
        <v>0</v>
      </c>
      <c r="Z112" s="102">
        <f t="shared" ref="Z112:Z113" si="911">M112</f>
        <v>0</v>
      </c>
      <c r="AA112" s="102">
        <f t="shared" ref="AA112:AA113" si="912">N112</f>
        <v>0</v>
      </c>
      <c r="AB112" s="102">
        <f t="shared" ref="AB112:AB113" si="913">O112</f>
        <v>0</v>
      </c>
      <c r="AC112" s="102">
        <f t="shared" ref="AC112:AC113" si="914">P112</f>
        <v>0</v>
      </c>
      <c r="AD112" s="102">
        <f t="shared" ref="AD112:AD113" si="915">Q112</f>
        <v>0</v>
      </c>
      <c r="AE112" s="102">
        <f t="shared" ref="AE112:AE113" si="916">R112</f>
        <v>0</v>
      </c>
      <c r="AF112" s="102">
        <f t="shared" ref="AF112:AF113" si="917">S112</f>
        <v>0</v>
      </c>
      <c r="AG112" s="48">
        <f t="shared" ref="AG112" si="918">IF(T112=0,"",SUMPRODUCT(T112:AF112,T113:AF113))</f>
        <v>0</v>
      </c>
      <c r="AH112" s="49">
        <f t="shared" si="843"/>
        <v>0</v>
      </c>
      <c r="AI112" s="43"/>
      <c r="AJ112" s="43"/>
    </row>
    <row r="113" spans="1:36" s="50" customFormat="1" ht="17.45" customHeight="1" x14ac:dyDescent="0.25">
      <c r="A113" s="43">
        <f t="shared" ref="A113" si="919">B112</f>
        <v>4</v>
      </c>
      <c r="B113" s="133"/>
      <c r="C113" s="51"/>
      <c r="D113" s="51" t="e">
        <f>_xlfn.IFS(D112="squat",Opsætning!#REF!,D112="bænk",Opsætning!#REF!,D112="dødløft",Opsætning!#REF!)</f>
        <v>#N/A</v>
      </c>
      <c r="E113" s="134" t="s">
        <v>100</v>
      </c>
      <c r="F113" s="136"/>
      <c r="G113" s="52">
        <v>12</v>
      </c>
      <c r="H113" s="52">
        <v>12</v>
      </c>
      <c r="I113" s="52">
        <v>12</v>
      </c>
      <c r="J113" s="52">
        <v>12</v>
      </c>
      <c r="K113" s="53"/>
      <c r="L113" s="53"/>
      <c r="M113" s="53"/>
      <c r="N113" s="53"/>
      <c r="O113" s="53"/>
      <c r="P113" s="53"/>
      <c r="Q113" s="53"/>
      <c r="R113" s="53"/>
      <c r="S113" s="53"/>
      <c r="T113" s="47">
        <f t="shared" ref="T113" si="920">IF(G113="",,G113)</f>
        <v>12</v>
      </c>
      <c r="U113" s="47">
        <f t="shared" ref="U113" si="921">IF(H113="",,H113)</f>
        <v>12</v>
      </c>
      <c r="V113" s="47">
        <f t="shared" ref="V113" si="922">IF(I113="",,I113)</f>
        <v>12</v>
      </c>
      <c r="W113" s="102">
        <f>J113</f>
        <v>12</v>
      </c>
      <c r="X113" s="102">
        <f t="shared" si="909"/>
        <v>0</v>
      </c>
      <c r="Y113" s="102">
        <f t="shared" si="910"/>
        <v>0</v>
      </c>
      <c r="Z113" s="102">
        <f t="shared" si="911"/>
        <v>0</v>
      </c>
      <c r="AA113" s="102">
        <f t="shared" si="912"/>
        <v>0</v>
      </c>
      <c r="AB113" s="102">
        <f t="shared" si="913"/>
        <v>0</v>
      </c>
      <c r="AC113" s="102">
        <f t="shared" si="914"/>
        <v>0</v>
      </c>
      <c r="AD113" s="102">
        <f t="shared" si="915"/>
        <v>0</v>
      </c>
      <c r="AE113" s="102">
        <f t="shared" si="916"/>
        <v>0</v>
      </c>
      <c r="AF113" s="102">
        <f t="shared" si="917"/>
        <v>0</v>
      </c>
      <c r="AG113" s="48">
        <f t="shared" ref="AG113" si="923">IF(T113=0,"",SUM(T113:AF113))</f>
        <v>48</v>
      </c>
      <c r="AH113" s="49">
        <f t="shared" si="843"/>
        <v>48</v>
      </c>
      <c r="AI113" s="43"/>
      <c r="AJ113" s="43"/>
    </row>
    <row r="114" spans="1:36" s="50" customFormat="1" ht="17.45" customHeight="1" thickBot="1" x14ac:dyDescent="0.3">
      <c r="A114" s="43"/>
      <c r="B114" s="58"/>
      <c r="C114" s="59"/>
      <c r="D114" s="59"/>
      <c r="E114" s="103"/>
      <c r="F114" s="103"/>
      <c r="G114" s="60"/>
      <c r="H114" s="60"/>
      <c r="I114" s="60"/>
      <c r="J114" s="60"/>
      <c r="K114" s="60"/>
      <c r="L114" s="60"/>
      <c r="M114" s="60"/>
      <c r="N114" s="60"/>
      <c r="O114" s="60"/>
      <c r="P114" s="60"/>
      <c r="Q114" s="60"/>
      <c r="R114" s="60"/>
      <c r="S114" s="60"/>
      <c r="T114" s="47"/>
      <c r="U114" s="47"/>
      <c r="V114" s="47"/>
      <c r="W114" s="47"/>
      <c r="X114" s="47"/>
      <c r="Y114" s="47"/>
      <c r="Z114" s="47"/>
      <c r="AA114" s="47"/>
      <c r="AB114" s="47"/>
      <c r="AC114" s="47"/>
      <c r="AD114" s="47"/>
      <c r="AE114" s="47"/>
      <c r="AF114" s="47"/>
      <c r="AG114" s="48"/>
      <c r="AH114" s="61"/>
      <c r="AI114" s="43"/>
      <c r="AJ114" s="43"/>
    </row>
    <row r="115" spans="1:36" ht="17.45" customHeight="1" x14ac:dyDescent="0.3">
      <c r="A115" s="31" t="s">
        <v>93</v>
      </c>
      <c r="B115" s="41" t="s">
        <v>10</v>
      </c>
      <c r="C115" s="121" t="s">
        <v>134</v>
      </c>
      <c r="D115" s="122"/>
      <c r="E115" s="123" t="str">
        <f>Opsætning!$D$17</f>
        <v>Tirsdag</v>
      </c>
      <c r="F115" s="124"/>
      <c r="G115" s="125" t="s">
        <v>98</v>
      </c>
      <c r="H115" s="126"/>
      <c r="I115" s="126"/>
      <c r="J115" s="126"/>
      <c r="K115" s="126"/>
      <c r="L115" s="126"/>
      <c r="M115" s="126"/>
      <c r="N115" s="126"/>
      <c r="O115" s="126"/>
      <c r="P115" s="126"/>
      <c r="Q115" s="126"/>
      <c r="R115" s="126"/>
      <c r="S115" s="127"/>
      <c r="T115" s="38"/>
      <c r="U115" s="38"/>
      <c r="V115" s="38"/>
      <c r="W115" s="38"/>
      <c r="X115" s="38"/>
      <c r="Y115" s="38"/>
      <c r="Z115" s="38"/>
      <c r="AA115" s="38"/>
      <c r="AB115" s="38"/>
      <c r="AC115" s="38"/>
      <c r="AD115" s="38"/>
      <c r="AE115" s="38"/>
      <c r="AF115" s="42"/>
      <c r="AG115" s="137"/>
      <c r="AH115" s="138"/>
    </row>
    <row r="116" spans="1:36" ht="17.45" customHeight="1" thickBot="1" x14ac:dyDescent="0.3">
      <c r="B116" s="130" t="s">
        <v>105</v>
      </c>
      <c r="C116" s="131"/>
      <c r="D116" s="131"/>
      <c r="E116" s="131"/>
      <c r="F116" s="131"/>
      <c r="G116" s="128"/>
      <c r="H116" s="128"/>
      <c r="I116" s="128"/>
      <c r="J116" s="128"/>
      <c r="K116" s="128"/>
      <c r="L116" s="128"/>
      <c r="M116" s="128"/>
      <c r="N116" s="128"/>
      <c r="O116" s="128"/>
      <c r="P116" s="128"/>
      <c r="Q116" s="128"/>
      <c r="R116" s="128"/>
      <c r="S116" s="129"/>
      <c r="T116" s="38"/>
      <c r="U116" s="38"/>
      <c r="V116" s="38"/>
      <c r="W116" s="38"/>
      <c r="X116" s="38"/>
      <c r="Y116" s="38"/>
      <c r="Z116" s="38"/>
      <c r="AA116" s="38"/>
      <c r="AB116" s="38"/>
      <c r="AC116" s="38"/>
      <c r="AD116" s="38"/>
      <c r="AE116" s="38"/>
      <c r="AF116" s="38"/>
      <c r="AG116" s="39"/>
      <c r="AH116" s="40"/>
    </row>
    <row r="117" spans="1:36" s="50" customFormat="1" ht="17.45" customHeight="1" x14ac:dyDescent="0.25">
      <c r="A117" s="43">
        <f>B117</f>
        <v>1</v>
      </c>
      <c r="B117" s="112">
        <v>1</v>
      </c>
      <c r="C117" s="44" t="str">
        <f>'Opsætning1-5 (2)'!$E$8</f>
        <v>Tempo</v>
      </c>
      <c r="D117" s="44" t="s">
        <v>89</v>
      </c>
      <c r="E117" s="111" t="str">
        <f>'Opsætning1-5 (2)'!$D$8</f>
        <v>Highbar squat 404</v>
      </c>
      <c r="F117" s="111"/>
      <c r="G117" s="45">
        <f>IF($C$17="tempo",54,70)</f>
        <v>54</v>
      </c>
      <c r="H117" s="45">
        <f t="shared" ref="H117:J117" si="924">IF($C$17="tempo",54,70)</f>
        <v>54</v>
      </c>
      <c r="I117" s="45">
        <f t="shared" si="924"/>
        <v>54</v>
      </c>
      <c r="J117" s="45">
        <f t="shared" si="924"/>
        <v>54</v>
      </c>
      <c r="K117" s="46"/>
      <c r="L117" s="46"/>
      <c r="M117" s="46"/>
      <c r="N117" s="46"/>
      <c r="O117" s="46"/>
      <c r="P117" s="46"/>
      <c r="Q117" s="46"/>
      <c r="R117" s="46"/>
      <c r="S117" s="46"/>
      <c r="T117" s="47">
        <f>MROUND(G117*$D118*0.01,2.5)</f>
        <v>65</v>
      </c>
      <c r="U117" s="47">
        <f t="shared" ref="U117" si="925">MROUND(H117*$D118*0.01,2.5)</f>
        <v>65</v>
      </c>
      <c r="V117" s="47">
        <f t="shared" ref="V117" si="926">MROUND(I117*$D118*0.01,2.5)</f>
        <v>65</v>
      </c>
      <c r="W117" s="47">
        <f t="shared" ref="W117" si="927">MROUND(J117*$D118*0.01,2.5)</f>
        <v>65</v>
      </c>
      <c r="X117" s="47">
        <f t="shared" ref="X117" si="928">MROUND(K117*$D118*0.01,2.5)</f>
        <v>0</v>
      </c>
      <c r="Y117" s="47">
        <f t="shared" ref="Y117" si="929">MROUND(L117*$D118*0.01,2.5)</f>
        <v>0</v>
      </c>
      <c r="Z117" s="47">
        <f t="shared" ref="Z117" si="930">MROUND(M117*$D118*0.01,2.5)</f>
        <v>0</v>
      </c>
      <c r="AA117" s="47">
        <f t="shared" ref="AA117" si="931">MROUND(N117*$D118*0.01,2.5)</f>
        <v>0</v>
      </c>
      <c r="AB117" s="47">
        <f t="shared" ref="AB117" si="932">MROUND(O117*$D118*0.01,2.5)</f>
        <v>0</v>
      </c>
      <c r="AC117" s="47">
        <f t="shared" ref="AC117" si="933">MROUND(P117*$D118*0.01,2.5)</f>
        <v>0</v>
      </c>
      <c r="AD117" s="47">
        <f t="shared" ref="AD117" si="934">MROUND(Q117*$D118*0.01,2.5)</f>
        <v>0</v>
      </c>
      <c r="AE117" s="47">
        <f t="shared" ref="AE117" si="935">MROUND(R117*$D118*0.01,2.5)</f>
        <v>0</v>
      </c>
      <c r="AF117" s="47">
        <f t="shared" ref="AF117" si="936">MROUND(S117*$D118*0.01,2.5)</f>
        <v>0</v>
      </c>
      <c r="AG117" s="48">
        <f>IF(T117=0,"",SUMPRODUCT(T117:AF117,T118:AF118))</f>
        <v>1560</v>
      </c>
      <c r="AH117" s="49">
        <f>SUM(T117:AF117)</f>
        <v>260</v>
      </c>
      <c r="AI117" s="43"/>
      <c r="AJ117" s="43"/>
    </row>
    <row r="118" spans="1:36" s="50" customFormat="1" ht="17.45" customHeight="1" x14ac:dyDescent="0.25">
      <c r="A118" s="43">
        <f>B117</f>
        <v>1</v>
      </c>
      <c r="B118" s="112"/>
      <c r="C118" s="51" t="s">
        <v>102</v>
      </c>
      <c r="D118" s="51">
        <f>Opsætning!$D$9</f>
        <v>120</v>
      </c>
      <c r="E118" s="111" t="s">
        <v>100</v>
      </c>
      <c r="F118" s="111"/>
      <c r="G118" s="52">
        <f>IF($C$17="tempo",6,8)</f>
        <v>6</v>
      </c>
      <c r="H118" s="52">
        <f t="shared" ref="H118:J118" si="937">IF($C$17="tempo",6,8)</f>
        <v>6</v>
      </c>
      <c r="I118" s="52">
        <f t="shared" si="937"/>
        <v>6</v>
      </c>
      <c r="J118" s="52">
        <f t="shared" si="937"/>
        <v>6</v>
      </c>
      <c r="K118" s="53"/>
      <c r="L118" s="53"/>
      <c r="M118" s="53"/>
      <c r="N118" s="53"/>
      <c r="O118" s="53"/>
      <c r="P118" s="53"/>
      <c r="Q118" s="53"/>
      <c r="R118" s="53"/>
      <c r="S118" s="53"/>
      <c r="T118" s="47">
        <f t="shared" ref="T118" si="938">IF(G118="",,G118)</f>
        <v>6</v>
      </c>
      <c r="U118" s="47">
        <f t="shared" ref="U118" si="939">IF(H118="",,H118)</f>
        <v>6</v>
      </c>
      <c r="V118" s="47">
        <f t="shared" ref="V118" si="940">IF(I118="",,I118)</f>
        <v>6</v>
      </c>
      <c r="W118" s="47">
        <f t="shared" ref="W118" si="941">IF(J118="",,J118)</f>
        <v>6</v>
      </c>
      <c r="X118" s="47">
        <f t="shared" ref="X118" si="942">IF(K118="",,K118)</f>
        <v>0</v>
      </c>
      <c r="Y118" s="47">
        <f t="shared" ref="Y118" si="943">IF(L118="",,L118)</f>
        <v>0</v>
      </c>
      <c r="Z118" s="47">
        <f t="shared" ref="Z118" si="944">IF(M118="",,M118)</f>
        <v>0</v>
      </c>
      <c r="AA118" s="47">
        <f t="shared" ref="AA118" si="945">IF(N118="",,N118)</f>
        <v>0</v>
      </c>
      <c r="AB118" s="47">
        <f t="shared" ref="AB118" si="946">IF(O118="",,O118)</f>
        <v>0</v>
      </c>
      <c r="AC118" s="47">
        <f t="shared" ref="AC118" si="947">IF(P118="",,P118)</f>
        <v>0</v>
      </c>
      <c r="AD118" s="47">
        <f t="shared" ref="AD118" si="948">IF(Q118="",,Q118)</f>
        <v>0</v>
      </c>
      <c r="AE118" s="47">
        <f t="shared" ref="AE118" si="949">IF(R118="",,R118)</f>
        <v>0</v>
      </c>
      <c r="AF118" s="47">
        <f t="shared" ref="AF118" si="950">IF(S118="",,S118)</f>
        <v>0</v>
      </c>
      <c r="AG118" s="48">
        <f>IF(T118=0,"",SUM(T118:AF118))</f>
        <v>24</v>
      </c>
      <c r="AH118" s="49">
        <f t="shared" ref="AH118:AH124" si="951">SUM(T118:AF118)</f>
        <v>24</v>
      </c>
      <c r="AI118" s="43"/>
      <c r="AJ118" s="43"/>
    </row>
    <row r="119" spans="1:36" s="50" customFormat="1" ht="17.45" customHeight="1" x14ac:dyDescent="0.25">
      <c r="A119" s="43">
        <f t="shared" ref="A119" si="952">B119</f>
        <v>2</v>
      </c>
      <c r="B119" s="112">
        <v>2</v>
      </c>
      <c r="C119" s="44"/>
      <c r="D119" s="44" t="s">
        <v>101</v>
      </c>
      <c r="E119" s="111" t="str">
        <f>'Opsætning1-5 (2)'!$D$15</f>
        <v>Bænk med 2-3 sek. Stop</v>
      </c>
      <c r="F119" s="111"/>
      <c r="G119" s="54">
        <v>65</v>
      </c>
      <c r="H119" s="54">
        <v>68</v>
      </c>
      <c r="I119" s="54">
        <v>68</v>
      </c>
      <c r="J119" s="54">
        <v>74</v>
      </c>
      <c r="K119" s="54">
        <v>74</v>
      </c>
      <c r="L119" s="54">
        <v>74</v>
      </c>
      <c r="M119" s="54"/>
      <c r="N119" s="54"/>
      <c r="O119" s="54"/>
      <c r="P119" s="54"/>
      <c r="Q119" s="54"/>
      <c r="R119" s="54"/>
      <c r="S119" s="54"/>
      <c r="T119" s="47">
        <f t="shared" ref="T119" si="953">MROUND(G119*$D120*0.01,2.5)</f>
        <v>52.5</v>
      </c>
      <c r="U119" s="47">
        <f t="shared" ref="U119" si="954">MROUND(H119*$D120*0.01,2.5)</f>
        <v>55</v>
      </c>
      <c r="V119" s="47">
        <f t="shared" ref="V119" si="955">MROUND(I119*$D120*0.01,2.5)</f>
        <v>55</v>
      </c>
      <c r="W119" s="47">
        <f t="shared" ref="W119" si="956">MROUND(J119*$D120*0.01,2.5)</f>
        <v>60</v>
      </c>
      <c r="X119" s="47">
        <f t="shared" ref="X119" si="957">MROUND(K119*$D120*0.01,2.5)</f>
        <v>60</v>
      </c>
      <c r="Y119" s="47">
        <f t="shared" ref="Y119" si="958">MROUND(L119*$D120*0.01,2.5)</f>
        <v>60</v>
      </c>
      <c r="Z119" s="47">
        <f t="shared" ref="Z119" si="959">MROUND(M119*$D120*0.01,2.5)</f>
        <v>0</v>
      </c>
      <c r="AA119" s="47">
        <f t="shared" ref="AA119" si="960">MROUND(N119*$D120*0.01,2.5)</f>
        <v>0</v>
      </c>
      <c r="AB119" s="47">
        <f t="shared" ref="AB119" si="961">MROUND(O119*$D120*0.01,2.5)</f>
        <v>0</v>
      </c>
      <c r="AC119" s="47">
        <f t="shared" ref="AC119" si="962">MROUND(P119*$D120*0.01,2.5)</f>
        <v>0</v>
      </c>
      <c r="AD119" s="47">
        <f t="shared" ref="AD119" si="963">MROUND(Q119*$D120*0.01,2.5)</f>
        <v>0</v>
      </c>
      <c r="AE119" s="47">
        <f t="shared" ref="AE119" si="964">MROUND(R119*$D120*0.01,2.5)</f>
        <v>0</v>
      </c>
      <c r="AF119" s="47">
        <f t="shared" ref="AF119" si="965">MROUND(S119*$D120*0.01,2.5)</f>
        <v>0</v>
      </c>
      <c r="AG119" s="48">
        <f t="shared" ref="AG119" si="966">IF(T119=0,"",SUMPRODUCT(T119:AF119,T120:AF120))</f>
        <v>1477.5</v>
      </c>
      <c r="AH119" s="49">
        <f t="shared" si="951"/>
        <v>342.5</v>
      </c>
      <c r="AI119" s="43"/>
      <c r="AJ119" s="43"/>
    </row>
    <row r="120" spans="1:36" s="50" customFormat="1" ht="17.45" customHeight="1" x14ac:dyDescent="0.25">
      <c r="A120" s="43">
        <f t="shared" ref="A120" si="967">B119</f>
        <v>2</v>
      </c>
      <c r="B120" s="112"/>
      <c r="C120" s="51" t="s">
        <v>102</v>
      </c>
      <c r="D120" s="51">
        <f>Opsætning!$D$10</f>
        <v>80</v>
      </c>
      <c r="E120" s="111" t="s">
        <v>100</v>
      </c>
      <c r="F120" s="111"/>
      <c r="G120" s="53">
        <v>5</v>
      </c>
      <c r="H120" s="53">
        <v>5</v>
      </c>
      <c r="I120" s="53">
        <v>4</v>
      </c>
      <c r="J120" s="53">
        <v>4</v>
      </c>
      <c r="K120" s="53">
        <v>4</v>
      </c>
      <c r="L120" s="53">
        <v>4</v>
      </c>
      <c r="M120" s="53"/>
      <c r="N120" s="53"/>
      <c r="O120" s="53"/>
      <c r="P120" s="53"/>
      <c r="Q120" s="53"/>
      <c r="R120" s="53"/>
      <c r="S120" s="53"/>
      <c r="T120" s="47">
        <f t="shared" ref="T120" si="968">IF(G120="",,G120)</f>
        <v>5</v>
      </c>
      <c r="U120" s="47">
        <f t="shared" ref="U120" si="969">IF(H120="",,H120)</f>
        <v>5</v>
      </c>
      <c r="V120" s="47">
        <f t="shared" ref="V120" si="970">IF(I120="",,I120)</f>
        <v>4</v>
      </c>
      <c r="W120" s="47">
        <f t="shared" ref="W120" si="971">IF(J120="",,J120)</f>
        <v>4</v>
      </c>
      <c r="X120" s="47">
        <f t="shared" ref="X120" si="972">IF(K120="",,K120)</f>
        <v>4</v>
      </c>
      <c r="Y120" s="47">
        <f t="shared" ref="Y120" si="973">IF(L120="",,L120)</f>
        <v>4</v>
      </c>
      <c r="Z120" s="47">
        <f t="shared" ref="Z120" si="974">IF(M120="",,M120)</f>
        <v>0</v>
      </c>
      <c r="AA120" s="47">
        <f t="shared" ref="AA120" si="975">IF(N120="",,N120)</f>
        <v>0</v>
      </c>
      <c r="AB120" s="47">
        <f t="shared" ref="AB120" si="976">IF(O120="",,O120)</f>
        <v>0</v>
      </c>
      <c r="AC120" s="47">
        <f t="shared" ref="AC120" si="977">IF(P120="",,P120)</f>
        <v>0</v>
      </c>
      <c r="AD120" s="47">
        <f t="shared" ref="AD120" si="978">IF(Q120="",,Q120)</f>
        <v>0</v>
      </c>
      <c r="AE120" s="47">
        <f t="shared" ref="AE120" si="979">IF(R120="",,R120)</f>
        <v>0</v>
      </c>
      <c r="AF120" s="47">
        <f t="shared" ref="AF120" si="980">IF(S120="",,S120)</f>
        <v>0</v>
      </c>
      <c r="AG120" s="48">
        <f t="shared" ref="AG120" si="981">IF(T120=0,"",SUM(T120:AF120))</f>
        <v>26</v>
      </c>
      <c r="AH120" s="49">
        <f t="shared" si="951"/>
        <v>26</v>
      </c>
      <c r="AI120" s="43"/>
      <c r="AJ120" s="43"/>
    </row>
    <row r="121" spans="1:36" s="50" customFormat="1" ht="17.45" customHeight="1" x14ac:dyDescent="0.25">
      <c r="A121" s="43">
        <f t="shared" ref="A121" si="982">B121</f>
        <v>3</v>
      </c>
      <c r="B121" s="112">
        <v>3</v>
      </c>
      <c r="C121" s="44"/>
      <c r="D121" s="44" t="s">
        <v>92</v>
      </c>
      <c r="E121" s="111" t="str">
        <f>'Opsætning1-5 (2)'!$D$19</f>
        <v>Konventionel dødløft</v>
      </c>
      <c r="F121" s="111"/>
      <c r="G121" s="55">
        <v>65</v>
      </c>
      <c r="H121" s="55">
        <v>72</v>
      </c>
      <c r="I121" s="55">
        <v>72</v>
      </c>
      <c r="J121" s="55">
        <v>72</v>
      </c>
      <c r="K121" s="56">
        <v>72</v>
      </c>
      <c r="L121" s="56"/>
      <c r="M121" s="54"/>
      <c r="N121" s="54"/>
      <c r="O121" s="54"/>
      <c r="P121" s="54"/>
      <c r="Q121" s="54"/>
      <c r="R121" s="54"/>
      <c r="S121" s="54"/>
      <c r="T121" s="47">
        <f t="shared" ref="T121" si="983">MROUND(G121*$D122*0.01,2.5)</f>
        <v>97.5</v>
      </c>
      <c r="U121" s="47">
        <f t="shared" ref="U121" si="984">MROUND(H121*$D122*0.01,2.5)</f>
        <v>107.5</v>
      </c>
      <c r="V121" s="47">
        <f t="shared" ref="V121" si="985">MROUND(I121*$D122*0.01,2.5)</f>
        <v>107.5</v>
      </c>
      <c r="W121" s="47">
        <f t="shared" ref="W121" si="986">MROUND(J121*$D122*0.01,2.5)</f>
        <v>107.5</v>
      </c>
      <c r="X121" s="47">
        <f t="shared" ref="X121" si="987">MROUND(K121*$D122*0.01,2.5)</f>
        <v>107.5</v>
      </c>
      <c r="Y121" s="47">
        <f t="shared" ref="Y121" si="988">MROUND(L121*$D122*0.01,2.5)</f>
        <v>0</v>
      </c>
      <c r="Z121" s="47">
        <f t="shared" ref="Z121" si="989">MROUND(M121*$D122*0.01,2.5)</f>
        <v>0</v>
      </c>
      <c r="AA121" s="47">
        <f t="shared" ref="AA121" si="990">MROUND(N121*$D122*0.01,2.5)</f>
        <v>0</v>
      </c>
      <c r="AB121" s="47">
        <f t="shared" ref="AB121" si="991">MROUND(O121*$D122*0.01,2.5)</f>
        <v>0</v>
      </c>
      <c r="AC121" s="47">
        <f t="shared" ref="AC121" si="992">MROUND(P121*$D122*0.01,2.5)</f>
        <v>0</v>
      </c>
      <c r="AD121" s="47">
        <f t="shared" ref="AD121" si="993">MROUND(Q121*$D122*0.01,2.5)</f>
        <v>0</v>
      </c>
      <c r="AE121" s="47">
        <f t="shared" ref="AE121" si="994">MROUND(R121*$D122*0.01,2.5)</f>
        <v>0</v>
      </c>
      <c r="AF121" s="47">
        <f t="shared" ref="AF121" si="995">MROUND(S121*$D122*0.01,2.5)</f>
        <v>0</v>
      </c>
      <c r="AG121" s="48">
        <f t="shared" ref="AG121" si="996">IF(T121=0,"",SUMPRODUCT(T121:AF121,T122:AF122))</f>
        <v>2637.5</v>
      </c>
      <c r="AH121" s="49">
        <f t="shared" si="951"/>
        <v>527.5</v>
      </c>
      <c r="AI121" s="43"/>
      <c r="AJ121" s="43"/>
    </row>
    <row r="122" spans="1:36" s="50" customFormat="1" ht="17.45" customHeight="1" x14ac:dyDescent="0.25">
      <c r="A122" s="43">
        <f t="shared" ref="A122" si="997">B121</f>
        <v>3</v>
      </c>
      <c r="B122" s="112"/>
      <c r="C122" s="51" t="s">
        <v>102</v>
      </c>
      <c r="D122" s="51">
        <f>Opsætning!$D$11</f>
        <v>150</v>
      </c>
      <c r="E122" s="111" t="s">
        <v>100</v>
      </c>
      <c r="F122" s="111"/>
      <c r="G122" s="57">
        <v>5</v>
      </c>
      <c r="H122" s="57">
        <v>5</v>
      </c>
      <c r="I122" s="57">
        <v>5</v>
      </c>
      <c r="J122" s="57">
        <v>5</v>
      </c>
      <c r="K122" s="52">
        <v>5</v>
      </c>
      <c r="L122" s="52"/>
      <c r="M122" s="53"/>
      <c r="N122" s="53"/>
      <c r="O122" s="53"/>
      <c r="P122" s="53"/>
      <c r="Q122" s="53"/>
      <c r="R122" s="53"/>
      <c r="S122" s="53"/>
      <c r="T122" s="47">
        <f t="shared" ref="T122" si="998">IF(G122="",,G122)</f>
        <v>5</v>
      </c>
      <c r="U122" s="47">
        <f t="shared" ref="U122" si="999">IF(H122="",,H122)</f>
        <v>5</v>
      </c>
      <c r="V122" s="47">
        <f t="shared" ref="V122" si="1000">IF(I122="",,I122)</f>
        <v>5</v>
      </c>
      <c r="W122" s="47">
        <f t="shared" ref="W122" si="1001">IF(J122="",,J122)</f>
        <v>5</v>
      </c>
      <c r="X122" s="47">
        <f t="shared" ref="X122" si="1002">IF(K122="",,K122)</f>
        <v>5</v>
      </c>
      <c r="Y122" s="47">
        <f t="shared" ref="Y122" si="1003">IF(L122="",,L122)</f>
        <v>0</v>
      </c>
      <c r="Z122" s="47">
        <f t="shared" ref="Z122" si="1004">IF(M122="",,M122)</f>
        <v>0</v>
      </c>
      <c r="AA122" s="47">
        <f t="shared" ref="AA122" si="1005">IF(N122="",,N122)</f>
        <v>0</v>
      </c>
      <c r="AB122" s="47">
        <f t="shared" ref="AB122" si="1006">IF(O122="",,O122)</f>
        <v>0</v>
      </c>
      <c r="AC122" s="47">
        <f t="shared" ref="AC122" si="1007">IF(P122="",,P122)</f>
        <v>0</v>
      </c>
      <c r="AD122" s="47">
        <f t="shared" ref="AD122" si="1008">IF(Q122="",,Q122)</f>
        <v>0</v>
      </c>
      <c r="AE122" s="47">
        <f t="shared" ref="AE122" si="1009">IF(R122="",,R122)</f>
        <v>0</v>
      </c>
      <c r="AF122" s="47">
        <f t="shared" ref="AF122" si="1010">IF(S122="",,S122)</f>
        <v>0</v>
      </c>
      <c r="AG122" s="48">
        <f t="shared" ref="AG122" si="1011">IF(T122=0,"",SUM(T122:AF122))</f>
        <v>25</v>
      </c>
      <c r="AH122" s="49">
        <f t="shared" si="951"/>
        <v>25</v>
      </c>
      <c r="AI122" s="43"/>
      <c r="AJ122" s="43"/>
    </row>
    <row r="123" spans="1:36" s="50" customFormat="1" ht="17.45" customHeight="1" x14ac:dyDescent="0.25">
      <c r="A123" s="43">
        <f t="shared" ref="A123" si="1012">B123</f>
        <v>4</v>
      </c>
      <c r="B123" s="132">
        <v>4</v>
      </c>
      <c r="C123" s="44"/>
      <c r="D123" s="44"/>
      <c r="E123" s="111" t="str">
        <f>'Opsætning1-5 (2)'!$D$26</f>
        <v>Military press</v>
      </c>
      <c r="F123" s="111"/>
      <c r="G123" s="56" t="s">
        <v>103</v>
      </c>
      <c r="H123" s="56" t="s">
        <v>103</v>
      </c>
      <c r="I123" s="56" t="s">
        <v>111</v>
      </c>
      <c r="J123" s="56" t="s">
        <v>111</v>
      </c>
      <c r="K123" s="54"/>
      <c r="L123" s="54"/>
      <c r="M123" s="54"/>
      <c r="N123" s="54"/>
      <c r="O123" s="54"/>
      <c r="P123" s="54"/>
      <c r="Q123" s="54"/>
      <c r="R123" s="54"/>
      <c r="S123" s="54"/>
      <c r="T123" s="102" t="str">
        <f>G123</f>
        <v>RIR 3</v>
      </c>
      <c r="U123" s="102" t="str">
        <f t="shared" ref="U123" si="1013">H123</f>
        <v>RIR 3</v>
      </c>
      <c r="V123" s="102" t="str">
        <f t="shared" ref="V123" si="1014">I123</f>
        <v>RIR 2</v>
      </c>
      <c r="W123" s="102" t="str">
        <f>J123</f>
        <v>RIR 2</v>
      </c>
      <c r="X123" s="102">
        <f t="shared" ref="X123:X124" si="1015">K123</f>
        <v>0</v>
      </c>
      <c r="Y123" s="102">
        <f t="shared" ref="Y123:Y124" si="1016">L123</f>
        <v>0</v>
      </c>
      <c r="Z123" s="102">
        <f t="shared" ref="Z123:Z124" si="1017">M123</f>
        <v>0</v>
      </c>
      <c r="AA123" s="102">
        <f t="shared" ref="AA123:AA124" si="1018">N123</f>
        <v>0</v>
      </c>
      <c r="AB123" s="102">
        <f t="shared" ref="AB123:AB124" si="1019">O123</f>
        <v>0</v>
      </c>
      <c r="AC123" s="102">
        <f t="shared" ref="AC123:AC124" si="1020">P123</f>
        <v>0</v>
      </c>
      <c r="AD123" s="102">
        <f t="shared" ref="AD123:AD124" si="1021">Q123</f>
        <v>0</v>
      </c>
      <c r="AE123" s="102">
        <f t="shared" ref="AE123:AE124" si="1022">R123</f>
        <v>0</v>
      </c>
      <c r="AF123" s="102">
        <f t="shared" ref="AF123:AF124" si="1023">S123</f>
        <v>0</v>
      </c>
      <c r="AG123" s="48">
        <f t="shared" ref="AG123" si="1024">IF(T123=0,"",SUMPRODUCT(T123:AF123,T124:AF124))</f>
        <v>0</v>
      </c>
      <c r="AH123" s="49">
        <f t="shared" si="951"/>
        <v>0</v>
      </c>
      <c r="AI123" s="43"/>
      <c r="AJ123" s="43"/>
    </row>
    <row r="124" spans="1:36" s="50" customFormat="1" ht="17.45" customHeight="1" x14ac:dyDescent="0.25">
      <c r="A124" s="43">
        <f t="shared" ref="A124" si="1025">B123</f>
        <v>4</v>
      </c>
      <c r="B124" s="133"/>
      <c r="C124" s="51"/>
      <c r="D124" s="51" t="e">
        <f>_xlfn.IFS(D123="squat",Opsætning!#REF!,D123="bænk",Opsætning!#REF!,D123="dødløft",Opsætning!#REF!)</f>
        <v>#N/A</v>
      </c>
      <c r="E124" s="134" t="s">
        <v>100</v>
      </c>
      <c r="F124" s="136"/>
      <c r="G124" s="52">
        <v>7</v>
      </c>
      <c r="H124" s="52">
        <v>7</v>
      </c>
      <c r="I124" s="52">
        <v>7</v>
      </c>
      <c r="J124" s="52">
        <v>7</v>
      </c>
      <c r="K124" s="53"/>
      <c r="L124" s="53"/>
      <c r="M124" s="53"/>
      <c r="N124" s="53"/>
      <c r="O124" s="53"/>
      <c r="P124" s="53"/>
      <c r="Q124" s="53"/>
      <c r="R124" s="53"/>
      <c r="S124" s="53"/>
      <c r="T124" s="47">
        <f t="shared" ref="T124" si="1026">IF(G124="",,G124)</f>
        <v>7</v>
      </c>
      <c r="U124" s="47">
        <f t="shared" ref="U124" si="1027">IF(H124="",,H124)</f>
        <v>7</v>
      </c>
      <c r="V124" s="47">
        <f t="shared" ref="V124" si="1028">IF(I124="",,I124)</f>
        <v>7</v>
      </c>
      <c r="W124" s="102">
        <f>J124</f>
        <v>7</v>
      </c>
      <c r="X124" s="102">
        <f t="shared" si="1015"/>
        <v>0</v>
      </c>
      <c r="Y124" s="102">
        <f t="shared" si="1016"/>
        <v>0</v>
      </c>
      <c r="Z124" s="102">
        <f t="shared" si="1017"/>
        <v>0</v>
      </c>
      <c r="AA124" s="102">
        <f t="shared" si="1018"/>
        <v>0</v>
      </c>
      <c r="AB124" s="102">
        <f t="shared" si="1019"/>
        <v>0</v>
      </c>
      <c r="AC124" s="102">
        <f t="shared" si="1020"/>
        <v>0</v>
      </c>
      <c r="AD124" s="102">
        <f t="shared" si="1021"/>
        <v>0</v>
      </c>
      <c r="AE124" s="102">
        <f t="shared" si="1022"/>
        <v>0</v>
      </c>
      <c r="AF124" s="102">
        <f t="shared" si="1023"/>
        <v>0</v>
      </c>
      <c r="AG124" s="48">
        <f t="shared" ref="AG124" si="1029">IF(T124=0,"",SUM(T124:AF124))</f>
        <v>28</v>
      </c>
      <c r="AH124" s="49">
        <f t="shared" si="951"/>
        <v>28</v>
      </c>
      <c r="AI124" s="43"/>
      <c r="AJ124" s="43"/>
    </row>
    <row r="125" spans="1:36" s="50" customFormat="1" ht="17.45" customHeight="1" thickBot="1" x14ac:dyDescent="0.3">
      <c r="A125" s="43"/>
      <c r="B125" s="58"/>
      <c r="C125" s="59"/>
      <c r="D125" s="59"/>
      <c r="E125" s="103"/>
      <c r="F125" s="103"/>
      <c r="G125" s="60"/>
      <c r="H125" s="60"/>
      <c r="I125" s="60"/>
      <c r="J125" s="60"/>
      <c r="K125" s="60"/>
      <c r="L125" s="60"/>
      <c r="M125" s="60"/>
      <c r="N125" s="60"/>
      <c r="O125" s="60"/>
      <c r="P125" s="60"/>
      <c r="Q125" s="60"/>
      <c r="R125" s="60"/>
      <c r="S125" s="60"/>
      <c r="T125" s="47"/>
      <c r="U125" s="47"/>
      <c r="V125" s="47"/>
      <c r="W125" s="47"/>
      <c r="X125" s="47"/>
      <c r="Y125" s="47"/>
      <c r="Z125" s="47"/>
      <c r="AA125" s="47"/>
      <c r="AB125" s="47"/>
      <c r="AC125" s="47"/>
      <c r="AD125" s="47"/>
      <c r="AE125" s="47"/>
      <c r="AF125" s="47"/>
      <c r="AG125" s="48"/>
      <c r="AH125" s="61"/>
      <c r="AI125" s="43"/>
      <c r="AJ125" s="43"/>
    </row>
    <row r="126" spans="1:36" ht="17.45" customHeight="1" x14ac:dyDescent="0.25">
      <c r="A126" s="31" t="s">
        <v>93</v>
      </c>
      <c r="B126" s="41" t="s">
        <v>10</v>
      </c>
      <c r="C126" s="121" t="s">
        <v>134</v>
      </c>
      <c r="D126" s="122"/>
      <c r="E126" s="123" t="str">
        <f>Opsætning!$D$18</f>
        <v>Torsdag</v>
      </c>
      <c r="F126" s="124"/>
      <c r="G126" s="125" t="s">
        <v>98</v>
      </c>
      <c r="H126" s="126"/>
      <c r="I126" s="126"/>
      <c r="J126" s="126"/>
      <c r="K126" s="126"/>
      <c r="L126" s="126"/>
      <c r="M126" s="126"/>
      <c r="N126" s="126"/>
      <c r="O126" s="126"/>
      <c r="P126" s="126"/>
      <c r="Q126" s="126"/>
      <c r="R126" s="126"/>
      <c r="S126" s="127"/>
      <c r="T126" s="38"/>
      <c r="U126" s="38"/>
      <c r="V126" s="38"/>
      <c r="W126" s="38"/>
      <c r="X126" s="38"/>
      <c r="Y126" s="38"/>
      <c r="Z126" s="38"/>
      <c r="AA126" s="38"/>
      <c r="AB126" s="38"/>
      <c r="AC126" s="38"/>
      <c r="AD126" s="38"/>
      <c r="AE126" s="38"/>
      <c r="AF126" s="38"/>
      <c r="AG126" s="39" t="s">
        <v>106</v>
      </c>
      <c r="AH126" s="40" t="s">
        <v>107</v>
      </c>
    </row>
    <row r="127" spans="1:36" ht="17.45" customHeight="1" thickBot="1" x14ac:dyDescent="0.3">
      <c r="B127" s="130" t="s">
        <v>110</v>
      </c>
      <c r="C127" s="131"/>
      <c r="D127" s="131"/>
      <c r="E127" s="131"/>
      <c r="F127" s="131"/>
      <c r="G127" s="128"/>
      <c r="H127" s="128"/>
      <c r="I127" s="128"/>
      <c r="J127" s="128"/>
      <c r="K127" s="128"/>
      <c r="L127" s="128"/>
      <c r="M127" s="128"/>
      <c r="N127" s="128"/>
      <c r="O127" s="128"/>
      <c r="P127" s="128"/>
      <c r="Q127" s="128"/>
      <c r="R127" s="128"/>
      <c r="S127" s="129"/>
      <c r="T127" s="38"/>
      <c r="U127" s="38"/>
      <c r="V127" s="38"/>
      <c r="W127" s="38"/>
      <c r="X127" s="38"/>
      <c r="Y127" s="38"/>
      <c r="Z127" s="38"/>
      <c r="AA127" s="38"/>
      <c r="AB127" s="38"/>
      <c r="AC127" s="38"/>
      <c r="AD127" s="38"/>
      <c r="AE127" s="38"/>
      <c r="AF127" s="38"/>
      <c r="AG127" s="39"/>
      <c r="AH127" s="40"/>
    </row>
    <row r="128" spans="1:36" s="50" customFormat="1" ht="17.45" customHeight="1" x14ac:dyDescent="0.25">
      <c r="A128" s="43">
        <f>B128</f>
        <v>1</v>
      </c>
      <c r="B128" s="112">
        <v>1</v>
      </c>
      <c r="C128" s="44"/>
      <c r="D128" s="44" t="s">
        <v>89</v>
      </c>
      <c r="E128" s="111" t="str">
        <f>'Opsætning1-5 (2)'!$D$9</f>
        <v>Lowbar Squat med kort stop i bunden</v>
      </c>
      <c r="F128" s="111"/>
      <c r="G128" s="45">
        <v>65</v>
      </c>
      <c r="H128" s="45">
        <v>65</v>
      </c>
      <c r="I128" s="46">
        <v>65</v>
      </c>
      <c r="J128" s="46">
        <v>65</v>
      </c>
      <c r="K128" s="46"/>
      <c r="L128" s="46"/>
      <c r="M128" s="46"/>
      <c r="N128" s="46"/>
      <c r="O128" s="46"/>
      <c r="P128" s="46"/>
      <c r="Q128" s="46"/>
      <c r="R128" s="46"/>
      <c r="S128" s="46"/>
      <c r="T128" s="47">
        <f>MROUND(G128*$D129*0.01,2.5)</f>
        <v>77.5</v>
      </c>
      <c r="U128" s="47">
        <f t="shared" ref="U128" si="1030">MROUND(H128*$D129*0.01,2.5)</f>
        <v>77.5</v>
      </c>
      <c r="V128" s="47">
        <f t="shared" ref="V128" si="1031">MROUND(I128*$D129*0.01,2.5)</f>
        <v>77.5</v>
      </c>
      <c r="W128" s="47">
        <f t="shared" ref="W128" si="1032">MROUND(J128*$D129*0.01,2.5)</f>
        <v>77.5</v>
      </c>
      <c r="X128" s="47">
        <f t="shared" ref="X128" si="1033">MROUND(K128*$D129*0.01,2.5)</f>
        <v>0</v>
      </c>
      <c r="Y128" s="47">
        <f t="shared" ref="Y128" si="1034">MROUND(L128*$D129*0.01,2.5)</f>
        <v>0</v>
      </c>
      <c r="Z128" s="47">
        <f t="shared" ref="Z128" si="1035">MROUND(M128*$D129*0.01,2.5)</f>
        <v>0</v>
      </c>
      <c r="AA128" s="47">
        <f t="shared" ref="AA128" si="1036">MROUND(N128*$D129*0.01,2.5)</f>
        <v>0</v>
      </c>
      <c r="AB128" s="47">
        <f t="shared" ref="AB128" si="1037">MROUND(O128*$D129*0.01,2.5)</f>
        <v>0</v>
      </c>
      <c r="AC128" s="47">
        <f t="shared" ref="AC128" si="1038">MROUND(P128*$D129*0.01,2.5)</f>
        <v>0</v>
      </c>
      <c r="AD128" s="47">
        <f t="shared" ref="AD128" si="1039">MROUND(Q128*$D129*0.01,2.5)</f>
        <v>0</v>
      </c>
      <c r="AE128" s="47">
        <f t="shared" ref="AE128" si="1040">MROUND(R128*$D129*0.01,2.5)</f>
        <v>0</v>
      </c>
      <c r="AF128" s="47">
        <f t="shared" ref="AF128" si="1041">MROUND(S128*$D129*0.01,2.5)</f>
        <v>0</v>
      </c>
      <c r="AG128" s="48">
        <f>IF(T128=0,"",SUMPRODUCT(T128:AF128,T129:AF129))</f>
        <v>1240</v>
      </c>
      <c r="AH128" s="49">
        <f>SUM(T128:AF128)</f>
        <v>310</v>
      </c>
      <c r="AI128" s="43"/>
      <c r="AJ128" s="43"/>
    </row>
    <row r="129" spans="1:36" s="50" customFormat="1" ht="17.45" customHeight="1" x14ac:dyDescent="0.25">
      <c r="A129" s="43">
        <f>B128</f>
        <v>1</v>
      </c>
      <c r="B129" s="112"/>
      <c r="C129" s="51" t="s">
        <v>102</v>
      </c>
      <c r="D129" s="51">
        <f>Opsætning!$D$9</f>
        <v>120</v>
      </c>
      <c r="E129" s="111" t="s">
        <v>100</v>
      </c>
      <c r="F129" s="111"/>
      <c r="G129" s="52">
        <v>4</v>
      </c>
      <c r="H129" s="52">
        <v>4</v>
      </c>
      <c r="I129" s="53">
        <v>4</v>
      </c>
      <c r="J129" s="53">
        <v>4</v>
      </c>
      <c r="K129" s="53"/>
      <c r="L129" s="53"/>
      <c r="M129" s="53"/>
      <c r="N129" s="53"/>
      <c r="O129" s="53"/>
      <c r="P129" s="53"/>
      <c r="Q129" s="53"/>
      <c r="R129" s="53"/>
      <c r="S129" s="53"/>
      <c r="T129" s="47">
        <f t="shared" ref="T129" si="1042">IF(G129="",,G129)</f>
        <v>4</v>
      </c>
      <c r="U129" s="47">
        <f t="shared" ref="U129" si="1043">IF(H129="",,H129)</f>
        <v>4</v>
      </c>
      <c r="V129" s="47">
        <f t="shared" ref="V129" si="1044">IF(I129="",,I129)</f>
        <v>4</v>
      </c>
      <c r="W129" s="47">
        <f t="shared" ref="W129" si="1045">IF(J129="",,J129)</f>
        <v>4</v>
      </c>
      <c r="X129" s="47">
        <f t="shared" ref="X129" si="1046">IF(K129="",,K129)</f>
        <v>0</v>
      </c>
      <c r="Y129" s="47">
        <f t="shared" ref="Y129" si="1047">IF(L129="",,L129)</f>
        <v>0</v>
      </c>
      <c r="Z129" s="47">
        <f t="shared" ref="Z129" si="1048">IF(M129="",,M129)</f>
        <v>0</v>
      </c>
      <c r="AA129" s="47">
        <f t="shared" ref="AA129" si="1049">IF(N129="",,N129)</f>
        <v>0</v>
      </c>
      <c r="AB129" s="47">
        <f t="shared" ref="AB129" si="1050">IF(O129="",,O129)</f>
        <v>0</v>
      </c>
      <c r="AC129" s="47">
        <f t="shared" ref="AC129" si="1051">IF(P129="",,P129)</f>
        <v>0</v>
      </c>
      <c r="AD129" s="47">
        <f t="shared" ref="AD129" si="1052">IF(Q129="",,Q129)</f>
        <v>0</v>
      </c>
      <c r="AE129" s="47">
        <f t="shared" ref="AE129" si="1053">IF(R129="",,R129)</f>
        <v>0</v>
      </c>
      <c r="AF129" s="47">
        <f t="shared" ref="AF129" si="1054">IF(S129="",,S129)</f>
        <v>0</v>
      </c>
      <c r="AG129" s="48">
        <f>IF(T129=0,"",SUM(T129:AF129))</f>
        <v>16</v>
      </c>
      <c r="AH129" s="49">
        <f t="shared" ref="AH129:AH135" si="1055">SUM(T129:AF129)</f>
        <v>16</v>
      </c>
      <c r="AI129" s="43"/>
      <c r="AJ129" s="43"/>
    </row>
    <row r="130" spans="1:36" s="50" customFormat="1" ht="17.45" customHeight="1" x14ac:dyDescent="0.25">
      <c r="A130" s="43">
        <f t="shared" ref="A130" si="1056">B130</f>
        <v>2</v>
      </c>
      <c r="B130" s="112">
        <v>2</v>
      </c>
      <c r="C130" s="44"/>
      <c r="D130" s="44" t="s">
        <v>101</v>
      </c>
      <c r="E130" s="111" t="str">
        <f>'Opsætning1-5 (2)'!$D$13</f>
        <v>Medium greb bænkpres</v>
      </c>
      <c r="F130" s="111"/>
      <c r="G130" s="54">
        <v>67</v>
      </c>
      <c r="H130" s="54">
        <v>67</v>
      </c>
      <c r="I130" s="54">
        <v>67</v>
      </c>
      <c r="J130" s="54">
        <v>67</v>
      </c>
      <c r="K130" s="54">
        <v>67</v>
      </c>
      <c r="L130" s="54"/>
      <c r="M130" s="54"/>
      <c r="N130" s="54"/>
      <c r="O130" s="54"/>
      <c r="P130" s="54"/>
      <c r="Q130" s="54"/>
      <c r="R130" s="54"/>
      <c r="S130" s="54"/>
      <c r="T130" s="47">
        <f t="shared" ref="T130" si="1057">MROUND(G130*$D131*0.01,2.5)</f>
        <v>52.5</v>
      </c>
      <c r="U130" s="47">
        <f t="shared" ref="U130" si="1058">MROUND(H130*$D131*0.01,2.5)</f>
        <v>52.5</v>
      </c>
      <c r="V130" s="47">
        <f t="shared" ref="V130" si="1059">MROUND(I130*$D131*0.01,2.5)</f>
        <v>52.5</v>
      </c>
      <c r="W130" s="47">
        <f t="shared" ref="W130" si="1060">MROUND(J130*$D131*0.01,2.5)</f>
        <v>52.5</v>
      </c>
      <c r="X130" s="47">
        <f t="shared" ref="X130" si="1061">MROUND(K130*$D131*0.01,2.5)</f>
        <v>52.5</v>
      </c>
      <c r="Y130" s="47">
        <f t="shared" ref="Y130" si="1062">MROUND(L130*$D131*0.01,2.5)</f>
        <v>0</v>
      </c>
      <c r="Z130" s="47">
        <f t="shared" ref="Z130" si="1063">MROUND(M130*$D131*0.01,2.5)</f>
        <v>0</v>
      </c>
      <c r="AA130" s="47">
        <f t="shared" ref="AA130" si="1064">MROUND(N130*$D131*0.01,2.5)</f>
        <v>0</v>
      </c>
      <c r="AB130" s="47">
        <f t="shared" ref="AB130" si="1065">MROUND(O130*$D131*0.01,2.5)</f>
        <v>0</v>
      </c>
      <c r="AC130" s="47">
        <f t="shared" ref="AC130" si="1066">MROUND(P130*$D131*0.01,2.5)</f>
        <v>0</v>
      </c>
      <c r="AD130" s="47">
        <f t="shared" ref="AD130" si="1067">MROUND(Q130*$D131*0.01,2.5)</f>
        <v>0</v>
      </c>
      <c r="AE130" s="47">
        <f t="shared" ref="AE130" si="1068">MROUND(R130*$D131*0.01,2.5)</f>
        <v>0</v>
      </c>
      <c r="AF130" s="47">
        <f t="shared" ref="AF130" si="1069">MROUND(S130*$D131*0.01,2.5)</f>
        <v>0</v>
      </c>
      <c r="AG130" s="48">
        <f t="shared" ref="AG130" si="1070">IF(T130=0,"",SUMPRODUCT(T130:AF130,T131:AF131))</f>
        <v>2100</v>
      </c>
      <c r="AH130" s="49">
        <f t="shared" si="1055"/>
        <v>262.5</v>
      </c>
      <c r="AI130" s="43"/>
      <c r="AJ130" s="43"/>
    </row>
    <row r="131" spans="1:36" s="50" customFormat="1" ht="17.45" customHeight="1" x14ac:dyDescent="0.25">
      <c r="A131" s="43">
        <f t="shared" ref="A131" si="1071">B130</f>
        <v>2</v>
      </c>
      <c r="B131" s="112"/>
      <c r="C131" s="51" t="s">
        <v>102</v>
      </c>
      <c r="D131" s="51">
        <f>Opsætning!$D$10</f>
        <v>80</v>
      </c>
      <c r="E131" s="111" t="s">
        <v>100</v>
      </c>
      <c r="F131" s="111"/>
      <c r="G131" s="53">
        <v>8</v>
      </c>
      <c r="H131" s="53">
        <v>8</v>
      </c>
      <c r="I131" s="53">
        <v>8</v>
      </c>
      <c r="J131" s="53">
        <v>8</v>
      </c>
      <c r="K131" s="53">
        <v>8</v>
      </c>
      <c r="L131" s="53"/>
      <c r="M131" s="53"/>
      <c r="N131" s="53"/>
      <c r="O131" s="53"/>
      <c r="P131" s="53"/>
      <c r="Q131" s="53"/>
      <c r="R131" s="53"/>
      <c r="S131" s="53"/>
      <c r="T131" s="47">
        <f t="shared" ref="T131" si="1072">IF(G131="",,G131)</f>
        <v>8</v>
      </c>
      <c r="U131" s="47">
        <f t="shared" ref="U131" si="1073">IF(H131="",,H131)</f>
        <v>8</v>
      </c>
      <c r="V131" s="47">
        <f t="shared" ref="V131" si="1074">IF(I131="",,I131)</f>
        <v>8</v>
      </c>
      <c r="W131" s="47">
        <f t="shared" ref="W131" si="1075">IF(J131="",,J131)</f>
        <v>8</v>
      </c>
      <c r="X131" s="47">
        <f t="shared" ref="X131" si="1076">IF(K131="",,K131)</f>
        <v>8</v>
      </c>
      <c r="Y131" s="47">
        <f t="shared" ref="Y131" si="1077">IF(L131="",,L131)</f>
        <v>0</v>
      </c>
      <c r="Z131" s="47">
        <f t="shared" ref="Z131" si="1078">IF(M131="",,M131)</f>
        <v>0</v>
      </c>
      <c r="AA131" s="47">
        <f t="shared" ref="AA131" si="1079">IF(N131="",,N131)</f>
        <v>0</v>
      </c>
      <c r="AB131" s="47">
        <f t="shared" ref="AB131" si="1080">IF(O131="",,O131)</f>
        <v>0</v>
      </c>
      <c r="AC131" s="47">
        <f t="shared" ref="AC131" si="1081">IF(P131="",,P131)</f>
        <v>0</v>
      </c>
      <c r="AD131" s="47">
        <f t="shared" ref="AD131" si="1082">IF(Q131="",,Q131)</f>
        <v>0</v>
      </c>
      <c r="AE131" s="47">
        <f t="shared" ref="AE131" si="1083">IF(R131="",,R131)</f>
        <v>0</v>
      </c>
      <c r="AF131" s="47">
        <f t="shared" ref="AF131" si="1084">IF(S131="",,S131)</f>
        <v>0</v>
      </c>
      <c r="AG131" s="48">
        <f t="shared" ref="AG131" si="1085">IF(T131=0,"",SUM(T131:AF131))</f>
        <v>40</v>
      </c>
      <c r="AH131" s="49">
        <f t="shared" si="1055"/>
        <v>40</v>
      </c>
      <c r="AI131" s="43"/>
      <c r="AJ131" s="43"/>
    </row>
    <row r="132" spans="1:36" s="50" customFormat="1" ht="17.45" customHeight="1" x14ac:dyDescent="0.25">
      <c r="A132" s="43">
        <f t="shared" ref="A132" si="1086">B132</f>
        <v>3</v>
      </c>
      <c r="B132" s="112">
        <v>3</v>
      </c>
      <c r="C132" s="44" t="str">
        <f>'Opsætning1-5 (2)'!$E$21</f>
        <v>Tempo</v>
      </c>
      <c r="D132" s="44" t="s">
        <v>92</v>
      </c>
      <c r="E132" s="111" t="str">
        <f>'Opsætning1-5 (2)'!$D$21</f>
        <v>Konventionel dødløft, tempo 5 sek op</v>
      </c>
      <c r="F132" s="111"/>
      <c r="G132" s="55">
        <f>IF($C$32="tempo",54,67)</f>
        <v>54</v>
      </c>
      <c r="H132" s="55">
        <f t="shared" ref="H132:J132" si="1087">IF($C$32="tempo",54,67)</f>
        <v>54</v>
      </c>
      <c r="I132" s="55">
        <f t="shared" si="1087"/>
        <v>54</v>
      </c>
      <c r="J132" s="55">
        <f t="shared" si="1087"/>
        <v>54</v>
      </c>
      <c r="K132" s="56"/>
      <c r="L132" s="56"/>
      <c r="M132" s="54"/>
      <c r="N132" s="54"/>
      <c r="O132" s="54"/>
      <c r="P132" s="54"/>
      <c r="Q132" s="54"/>
      <c r="R132" s="54"/>
      <c r="S132" s="54"/>
      <c r="T132" s="47">
        <f t="shared" ref="T132" si="1088">MROUND(G132*$D133*0.01,2.5)</f>
        <v>80</v>
      </c>
      <c r="U132" s="47">
        <f t="shared" ref="U132" si="1089">MROUND(H132*$D133*0.01,2.5)</f>
        <v>80</v>
      </c>
      <c r="V132" s="47">
        <f t="shared" ref="V132" si="1090">MROUND(I132*$D133*0.01,2.5)</f>
        <v>80</v>
      </c>
      <c r="W132" s="47">
        <f t="shared" ref="W132" si="1091">MROUND(J132*$D133*0.01,2.5)</f>
        <v>80</v>
      </c>
      <c r="X132" s="47">
        <f t="shared" ref="X132" si="1092">MROUND(K132*$D133*0.01,2.5)</f>
        <v>0</v>
      </c>
      <c r="Y132" s="47">
        <f t="shared" ref="Y132" si="1093">MROUND(L132*$D133*0.01,2.5)</f>
        <v>0</v>
      </c>
      <c r="Z132" s="47">
        <f t="shared" ref="Z132" si="1094">MROUND(M132*$D133*0.01,2.5)</f>
        <v>0</v>
      </c>
      <c r="AA132" s="47">
        <f t="shared" ref="AA132" si="1095">MROUND(N132*$D133*0.01,2.5)</f>
        <v>0</v>
      </c>
      <c r="AB132" s="47">
        <f t="shared" ref="AB132" si="1096">MROUND(O132*$D133*0.01,2.5)</f>
        <v>0</v>
      </c>
      <c r="AC132" s="47">
        <f t="shared" ref="AC132" si="1097">MROUND(P132*$D133*0.01,2.5)</f>
        <v>0</v>
      </c>
      <c r="AD132" s="47">
        <f t="shared" ref="AD132" si="1098">MROUND(Q132*$D133*0.01,2.5)</f>
        <v>0</v>
      </c>
      <c r="AE132" s="47">
        <f t="shared" ref="AE132" si="1099">MROUND(R132*$D133*0.01,2.5)</f>
        <v>0</v>
      </c>
      <c r="AF132" s="47">
        <f t="shared" ref="AF132" si="1100">MROUND(S132*$D133*0.01,2.5)</f>
        <v>0</v>
      </c>
      <c r="AG132" s="48">
        <f t="shared" ref="AG132" si="1101">IF(T132=0,"",SUMPRODUCT(T132:AF132,T133:AF133))</f>
        <v>1600</v>
      </c>
      <c r="AH132" s="49">
        <f t="shared" si="1055"/>
        <v>320</v>
      </c>
      <c r="AI132" s="43"/>
      <c r="AJ132" s="43"/>
    </row>
    <row r="133" spans="1:36" s="50" customFormat="1" ht="17.45" customHeight="1" x14ac:dyDescent="0.25">
      <c r="A133" s="43">
        <f t="shared" ref="A133" si="1102">B132</f>
        <v>3</v>
      </c>
      <c r="B133" s="112"/>
      <c r="C133" s="51" t="s">
        <v>102</v>
      </c>
      <c r="D133" s="51">
        <f>Opsætning!$D$11</f>
        <v>150</v>
      </c>
      <c r="E133" s="111" t="s">
        <v>100</v>
      </c>
      <c r="F133" s="111"/>
      <c r="G133" s="57">
        <f>IF($C$32="tempo",5,8)</f>
        <v>5</v>
      </c>
      <c r="H133" s="57">
        <f t="shared" ref="H133:J133" si="1103">IF($C$32="tempo",5,8)</f>
        <v>5</v>
      </c>
      <c r="I133" s="57">
        <f t="shared" si="1103"/>
        <v>5</v>
      </c>
      <c r="J133" s="57">
        <f t="shared" si="1103"/>
        <v>5</v>
      </c>
      <c r="K133" s="52"/>
      <c r="L133" s="52"/>
      <c r="M133" s="53"/>
      <c r="N133" s="53"/>
      <c r="O133" s="53"/>
      <c r="P133" s="53"/>
      <c r="Q133" s="53"/>
      <c r="R133" s="53"/>
      <c r="S133" s="53"/>
      <c r="T133" s="47">
        <f t="shared" ref="T133" si="1104">IF(G133="",,G133)</f>
        <v>5</v>
      </c>
      <c r="U133" s="47">
        <f t="shared" ref="U133" si="1105">IF(H133="",,H133)</f>
        <v>5</v>
      </c>
      <c r="V133" s="47">
        <f t="shared" ref="V133" si="1106">IF(I133="",,I133)</f>
        <v>5</v>
      </c>
      <c r="W133" s="47">
        <f t="shared" ref="W133" si="1107">IF(J133="",,J133)</f>
        <v>5</v>
      </c>
      <c r="X133" s="47">
        <f t="shared" ref="X133" si="1108">IF(K133="",,K133)</f>
        <v>0</v>
      </c>
      <c r="Y133" s="47">
        <f t="shared" ref="Y133" si="1109">IF(L133="",,L133)</f>
        <v>0</v>
      </c>
      <c r="Z133" s="47">
        <f t="shared" ref="Z133" si="1110">IF(M133="",,M133)</f>
        <v>0</v>
      </c>
      <c r="AA133" s="47">
        <f t="shared" ref="AA133" si="1111">IF(N133="",,N133)</f>
        <v>0</v>
      </c>
      <c r="AB133" s="47">
        <f t="shared" ref="AB133" si="1112">IF(O133="",,O133)</f>
        <v>0</v>
      </c>
      <c r="AC133" s="47">
        <f t="shared" ref="AC133" si="1113">IF(P133="",,P133)</f>
        <v>0</v>
      </c>
      <c r="AD133" s="47">
        <f t="shared" ref="AD133" si="1114">IF(Q133="",,Q133)</f>
        <v>0</v>
      </c>
      <c r="AE133" s="47">
        <f t="shared" ref="AE133" si="1115">IF(R133="",,R133)</f>
        <v>0</v>
      </c>
      <c r="AF133" s="47">
        <f t="shared" ref="AF133" si="1116">IF(S133="",,S133)</f>
        <v>0</v>
      </c>
      <c r="AG133" s="48">
        <f t="shared" ref="AG133" si="1117">IF(T133=0,"",SUM(T133:AF133))</f>
        <v>20</v>
      </c>
      <c r="AH133" s="49">
        <f t="shared" si="1055"/>
        <v>20</v>
      </c>
      <c r="AI133" s="43"/>
      <c r="AJ133" s="43"/>
    </row>
    <row r="134" spans="1:36" s="50" customFormat="1" ht="17.45" customHeight="1" x14ac:dyDescent="0.25">
      <c r="A134" s="43">
        <f t="shared" ref="A134" si="1118">B134</f>
        <v>4</v>
      </c>
      <c r="B134" s="132">
        <v>4</v>
      </c>
      <c r="C134" s="44"/>
      <c r="D134" s="44"/>
      <c r="E134" s="111" t="str">
        <f>'Opsætning1-5 (2)'!$D$27</f>
        <v>DB extensions over hovedet</v>
      </c>
      <c r="F134" s="111"/>
      <c r="G134" s="56" t="s">
        <v>111</v>
      </c>
      <c r="H134" s="56" t="s">
        <v>111</v>
      </c>
      <c r="I134" s="56" t="s">
        <v>111</v>
      </c>
      <c r="J134" s="56" t="s">
        <v>111</v>
      </c>
      <c r="K134" s="54"/>
      <c r="L134" s="54"/>
      <c r="M134" s="54"/>
      <c r="N134" s="54"/>
      <c r="O134" s="54"/>
      <c r="P134" s="54"/>
      <c r="Q134" s="54"/>
      <c r="R134" s="54"/>
      <c r="S134" s="54"/>
      <c r="T134" s="102" t="str">
        <f>G134</f>
        <v>RIR 2</v>
      </c>
      <c r="U134" s="102" t="str">
        <f t="shared" ref="U134" si="1119">H134</f>
        <v>RIR 2</v>
      </c>
      <c r="V134" s="102" t="str">
        <f t="shared" ref="V134" si="1120">I134</f>
        <v>RIR 2</v>
      </c>
      <c r="W134" s="102" t="str">
        <f>J134</f>
        <v>RIR 2</v>
      </c>
      <c r="X134" s="102">
        <f t="shared" ref="X134:X135" si="1121">K134</f>
        <v>0</v>
      </c>
      <c r="Y134" s="102">
        <f t="shared" ref="Y134:Y135" si="1122">L134</f>
        <v>0</v>
      </c>
      <c r="Z134" s="102">
        <f t="shared" ref="Z134:Z135" si="1123">M134</f>
        <v>0</v>
      </c>
      <c r="AA134" s="102">
        <f t="shared" ref="AA134:AA135" si="1124">N134</f>
        <v>0</v>
      </c>
      <c r="AB134" s="102">
        <f t="shared" ref="AB134:AB135" si="1125">O134</f>
        <v>0</v>
      </c>
      <c r="AC134" s="102">
        <f t="shared" ref="AC134:AC135" si="1126">P134</f>
        <v>0</v>
      </c>
      <c r="AD134" s="102">
        <f t="shared" ref="AD134:AD135" si="1127">Q134</f>
        <v>0</v>
      </c>
      <c r="AE134" s="102">
        <f t="shared" ref="AE134:AE135" si="1128">R134</f>
        <v>0</v>
      </c>
      <c r="AF134" s="102">
        <f t="shared" ref="AF134:AF135" si="1129">S134</f>
        <v>0</v>
      </c>
      <c r="AG134" s="48">
        <f t="shared" ref="AG134" si="1130">IF(T134=0,"",SUMPRODUCT(T134:AF134,T135:AF135))</f>
        <v>0</v>
      </c>
      <c r="AH134" s="49">
        <f t="shared" si="1055"/>
        <v>0</v>
      </c>
      <c r="AI134" s="43"/>
      <c r="AJ134" s="43"/>
    </row>
    <row r="135" spans="1:36" s="50" customFormat="1" ht="17.45" customHeight="1" x14ac:dyDescent="0.25">
      <c r="A135" s="43">
        <f t="shared" ref="A135" si="1131">B134</f>
        <v>4</v>
      </c>
      <c r="B135" s="133"/>
      <c r="C135" s="51"/>
      <c r="D135" s="51" t="e">
        <f>_xlfn.IFS(D134="squat",Opsætning!#REF!,D134="bænk",Opsætning!#REF!,D134="dødløft",Opsætning!#REF!)</f>
        <v>#N/A</v>
      </c>
      <c r="E135" s="134" t="s">
        <v>100</v>
      </c>
      <c r="F135" s="136"/>
      <c r="G135" s="52">
        <v>12</v>
      </c>
      <c r="H135" s="52">
        <v>12</v>
      </c>
      <c r="I135" s="52">
        <v>12</v>
      </c>
      <c r="J135" s="52">
        <v>12</v>
      </c>
      <c r="K135" s="53"/>
      <c r="L135" s="53"/>
      <c r="M135" s="53"/>
      <c r="N135" s="53"/>
      <c r="O135" s="53"/>
      <c r="P135" s="53"/>
      <c r="Q135" s="53"/>
      <c r="R135" s="53"/>
      <c r="S135" s="53"/>
      <c r="T135" s="47">
        <f t="shared" ref="T135" si="1132">IF(G135="",,G135)</f>
        <v>12</v>
      </c>
      <c r="U135" s="47">
        <f t="shared" ref="U135" si="1133">IF(H135="",,H135)</f>
        <v>12</v>
      </c>
      <c r="V135" s="47">
        <f t="shared" ref="V135" si="1134">IF(I135="",,I135)</f>
        <v>12</v>
      </c>
      <c r="W135" s="102">
        <f>J135</f>
        <v>12</v>
      </c>
      <c r="X135" s="102">
        <f t="shared" si="1121"/>
        <v>0</v>
      </c>
      <c r="Y135" s="102">
        <f t="shared" si="1122"/>
        <v>0</v>
      </c>
      <c r="Z135" s="102">
        <f t="shared" si="1123"/>
        <v>0</v>
      </c>
      <c r="AA135" s="102">
        <f t="shared" si="1124"/>
        <v>0</v>
      </c>
      <c r="AB135" s="102">
        <f t="shared" si="1125"/>
        <v>0</v>
      </c>
      <c r="AC135" s="102">
        <f t="shared" si="1126"/>
        <v>0</v>
      </c>
      <c r="AD135" s="102">
        <f t="shared" si="1127"/>
        <v>0</v>
      </c>
      <c r="AE135" s="102">
        <f t="shared" si="1128"/>
        <v>0</v>
      </c>
      <c r="AF135" s="102">
        <f t="shared" si="1129"/>
        <v>0</v>
      </c>
      <c r="AG135" s="48">
        <f t="shared" ref="AG135" si="1135">IF(T135=0,"",SUM(T135:AF135))</f>
        <v>48</v>
      </c>
      <c r="AH135" s="49">
        <f t="shared" si="1055"/>
        <v>48</v>
      </c>
      <c r="AI135" s="43"/>
      <c r="AJ135" s="43"/>
    </row>
    <row r="136" spans="1:36" s="50" customFormat="1" ht="17.45" customHeight="1" thickBot="1" x14ac:dyDescent="0.3">
      <c r="A136" s="43"/>
      <c r="B136" s="58"/>
      <c r="C136" s="59"/>
      <c r="D136" s="59"/>
      <c r="E136" s="103"/>
      <c r="F136" s="103"/>
      <c r="G136" s="60"/>
      <c r="H136" s="60"/>
      <c r="I136" s="60"/>
      <c r="J136" s="60"/>
      <c r="K136" s="60"/>
      <c r="L136" s="60"/>
      <c r="M136" s="60"/>
      <c r="N136" s="60"/>
      <c r="O136" s="60"/>
      <c r="P136" s="60"/>
      <c r="Q136" s="60"/>
      <c r="R136" s="60"/>
      <c r="S136" s="60"/>
      <c r="T136" s="47"/>
      <c r="U136" s="47"/>
      <c r="V136" s="47"/>
      <c r="W136" s="47"/>
      <c r="X136" s="47"/>
      <c r="Y136" s="47"/>
      <c r="Z136" s="47"/>
      <c r="AA136" s="47"/>
      <c r="AB136" s="47"/>
      <c r="AC136" s="47"/>
      <c r="AD136" s="47"/>
      <c r="AE136" s="47"/>
      <c r="AF136" s="47"/>
      <c r="AG136" s="48"/>
      <c r="AH136" s="61"/>
      <c r="AI136" s="43"/>
      <c r="AJ136" s="43"/>
    </row>
    <row r="137" spans="1:36" ht="17.45" customHeight="1" x14ac:dyDescent="0.25">
      <c r="A137" s="31" t="s">
        <v>93</v>
      </c>
      <c r="B137" s="41" t="s">
        <v>10</v>
      </c>
      <c r="C137" s="121" t="s">
        <v>134</v>
      </c>
      <c r="D137" s="122"/>
      <c r="E137" s="123" t="str">
        <f>Opsætning!$D$19</f>
        <v>Fredag</v>
      </c>
      <c r="F137" s="124"/>
      <c r="G137" s="125" t="s">
        <v>98</v>
      </c>
      <c r="H137" s="126"/>
      <c r="I137" s="126"/>
      <c r="J137" s="126"/>
      <c r="K137" s="126"/>
      <c r="L137" s="126"/>
      <c r="M137" s="126"/>
      <c r="N137" s="126"/>
      <c r="O137" s="126"/>
      <c r="P137" s="126"/>
      <c r="Q137" s="126"/>
      <c r="R137" s="126"/>
      <c r="S137" s="127"/>
      <c r="T137" s="38"/>
      <c r="U137" s="38"/>
      <c r="V137" s="38"/>
      <c r="W137" s="38"/>
      <c r="X137" s="38"/>
      <c r="Y137" s="38"/>
      <c r="Z137" s="38"/>
      <c r="AA137" s="38"/>
      <c r="AB137" s="38"/>
      <c r="AC137" s="38"/>
      <c r="AD137" s="38"/>
      <c r="AE137" s="38"/>
      <c r="AF137" s="38"/>
      <c r="AG137" s="39" t="s">
        <v>106</v>
      </c>
      <c r="AH137" s="40" t="s">
        <v>107</v>
      </c>
    </row>
    <row r="138" spans="1:36" ht="17.45" customHeight="1" thickBot="1" x14ac:dyDescent="0.3">
      <c r="B138" s="130" t="s">
        <v>99</v>
      </c>
      <c r="C138" s="131"/>
      <c r="D138" s="131"/>
      <c r="E138" s="131"/>
      <c r="F138" s="131"/>
      <c r="G138" s="128"/>
      <c r="H138" s="128"/>
      <c r="I138" s="128"/>
      <c r="J138" s="128"/>
      <c r="K138" s="128"/>
      <c r="L138" s="128"/>
      <c r="M138" s="128"/>
      <c r="N138" s="128"/>
      <c r="O138" s="128"/>
      <c r="P138" s="128"/>
      <c r="Q138" s="128"/>
      <c r="R138" s="128"/>
      <c r="S138" s="129"/>
      <c r="T138" s="38"/>
      <c r="U138" s="38"/>
      <c r="V138" s="38"/>
      <c r="W138" s="38"/>
      <c r="X138" s="38"/>
      <c r="Y138" s="38"/>
      <c r="Z138" s="38"/>
      <c r="AA138" s="38"/>
      <c r="AB138" s="38"/>
      <c r="AC138" s="38"/>
      <c r="AD138" s="38"/>
      <c r="AE138" s="38"/>
      <c r="AF138" s="38"/>
      <c r="AG138" s="39"/>
      <c r="AH138" s="40"/>
    </row>
    <row r="139" spans="1:36" s="50" customFormat="1" ht="17.45" customHeight="1" x14ac:dyDescent="0.25">
      <c r="A139" s="43">
        <f>B139</f>
        <v>1</v>
      </c>
      <c r="B139" s="112">
        <v>1</v>
      </c>
      <c r="C139" s="44"/>
      <c r="D139" s="44" t="s">
        <v>89</v>
      </c>
      <c r="E139" s="111" t="str">
        <f>'Opsætning1-5 (2)'!$D$7</f>
        <v>Highbar squat</v>
      </c>
      <c r="F139" s="111"/>
      <c r="G139" s="45">
        <v>65</v>
      </c>
      <c r="H139" s="45">
        <v>65</v>
      </c>
      <c r="I139" s="46">
        <v>65</v>
      </c>
      <c r="J139" s="46">
        <v>65</v>
      </c>
      <c r="K139" s="46">
        <v>65</v>
      </c>
      <c r="L139" s="46"/>
      <c r="M139" s="46"/>
      <c r="N139" s="46"/>
      <c r="O139" s="46"/>
      <c r="P139" s="46"/>
      <c r="Q139" s="46"/>
      <c r="R139" s="46"/>
      <c r="S139" s="46"/>
      <c r="T139" s="47">
        <f>MROUND(G139*$D140*0.01,2.5)</f>
        <v>77.5</v>
      </c>
      <c r="U139" s="47">
        <f t="shared" ref="U139" si="1136">MROUND(H139*$D140*0.01,2.5)</f>
        <v>77.5</v>
      </c>
      <c r="V139" s="47">
        <f t="shared" ref="V139" si="1137">MROUND(I139*$D140*0.01,2.5)</f>
        <v>77.5</v>
      </c>
      <c r="W139" s="47">
        <f t="shared" ref="W139" si="1138">MROUND(J139*$D140*0.01,2.5)</f>
        <v>77.5</v>
      </c>
      <c r="X139" s="47">
        <f t="shared" ref="X139" si="1139">MROUND(K139*$D140*0.01,2.5)</f>
        <v>77.5</v>
      </c>
      <c r="Y139" s="47">
        <f t="shared" ref="Y139" si="1140">MROUND(L139*$D140*0.01,2.5)</f>
        <v>0</v>
      </c>
      <c r="Z139" s="47">
        <f t="shared" ref="Z139" si="1141">MROUND(M139*$D140*0.01,2.5)</f>
        <v>0</v>
      </c>
      <c r="AA139" s="47">
        <f t="shared" ref="AA139" si="1142">MROUND(N139*$D140*0.01,2.5)</f>
        <v>0</v>
      </c>
      <c r="AB139" s="47">
        <f t="shared" ref="AB139" si="1143">MROUND(O139*$D140*0.01,2.5)</f>
        <v>0</v>
      </c>
      <c r="AC139" s="47">
        <f t="shared" ref="AC139" si="1144">MROUND(P139*$D140*0.01,2.5)</f>
        <v>0</v>
      </c>
      <c r="AD139" s="47">
        <f t="shared" ref="AD139" si="1145">MROUND(Q139*$D140*0.01,2.5)</f>
        <v>0</v>
      </c>
      <c r="AE139" s="47">
        <f t="shared" ref="AE139" si="1146">MROUND(R139*$D140*0.01,2.5)</f>
        <v>0</v>
      </c>
      <c r="AF139" s="47">
        <f t="shared" ref="AF139" si="1147">MROUND(S139*$D140*0.01,2.5)</f>
        <v>0</v>
      </c>
      <c r="AG139" s="48">
        <f>IF(T139=0,"",SUMPRODUCT(T139:AF139,T140:AF140))</f>
        <v>2325</v>
      </c>
      <c r="AH139" s="49">
        <f>SUM(T139:AF139)</f>
        <v>387.5</v>
      </c>
      <c r="AI139" s="43"/>
      <c r="AJ139" s="43"/>
    </row>
    <row r="140" spans="1:36" s="50" customFormat="1" ht="17.45" customHeight="1" x14ac:dyDescent="0.25">
      <c r="A140" s="43">
        <f>B139</f>
        <v>1</v>
      </c>
      <c r="B140" s="112"/>
      <c r="C140" s="51" t="s">
        <v>102</v>
      </c>
      <c r="D140" s="51">
        <f>Opsætning!$D$9</f>
        <v>120</v>
      </c>
      <c r="E140" s="111" t="s">
        <v>100</v>
      </c>
      <c r="F140" s="111"/>
      <c r="G140" s="52">
        <v>6</v>
      </c>
      <c r="H140" s="52">
        <v>6</v>
      </c>
      <c r="I140" s="53">
        <v>6</v>
      </c>
      <c r="J140" s="53">
        <v>6</v>
      </c>
      <c r="K140" s="53">
        <v>6</v>
      </c>
      <c r="L140" s="53"/>
      <c r="M140" s="53"/>
      <c r="N140" s="53"/>
      <c r="O140" s="53"/>
      <c r="P140" s="53"/>
      <c r="Q140" s="53"/>
      <c r="R140" s="53"/>
      <c r="S140" s="53"/>
      <c r="T140" s="47">
        <f t="shared" ref="T140" si="1148">IF(G140="",,G140)</f>
        <v>6</v>
      </c>
      <c r="U140" s="47">
        <f t="shared" ref="U140" si="1149">IF(H140="",,H140)</f>
        <v>6</v>
      </c>
      <c r="V140" s="47">
        <f t="shared" ref="V140" si="1150">IF(I140="",,I140)</f>
        <v>6</v>
      </c>
      <c r="W140" s="47">
        <f t="shared" ref="W140" si="1151">IF(J140="",,J140)</f>
        <v>6</v>
      </c>
      <c r="X140" s="47">
        <f t="shared" ref="X140" si="1152">IF(K140="",,K140)</f>
        <v>6</v>
      </c>
      <c r="Y140" s="47">
        <f t="shared" ref="Y140" si="1153">IF(L140="",,L140)</f>
        <v>0</v>
      </c>
      <c r="Z140" s="47">
        <f t="shared" ref="Z140" si="1154">IF(M140="",,M140)</f>
        <v>0</v>
      </c>
      <c r="AA140" s="47">
        <f t="shared" ref="AA140" si="1155">IF(N140="",,N140)</f>
        <v>0</v>
      </c>
      <c r="AB140" s="47">
        <f t="shared" ref="AB140" si="1156">IF(O140="",,O140)</f>
        <v>0</v>
      </c>
      <c r="AC140" s="47">
        <f t="shared" ref="AC140" si="1157">IF(P140="",,P140)</f>
        <v>0</v>
      </c>
      <c r="AD140" s="47">
        <f t="shared" ref="AD140" si="1158">IF(Q140="",,Q140)</f>
        <v>0</v>
      </c>
      <c r="AE140" s="47">
        <f t="shared" ref="AE140" si="1159">IF(R140="",,R140)</f>
        <v>0</v>
      </c>
      <c r="AF140" s="47">
        <f t="shared" ref="AF140" si="1160">IF(S140="",,S140)</f>
        <v>0</v>
      </c>
      <c r="AG140" s="48">
        <f>IF(T140=0,"",SUM(T140:AF140))</f>
        <v>30</v>
      </c>
      <c r="AH140" s="49">
        <f t="shared" ref="AH140:AH146" si="1161">SUM(T140:AF140)</f>
        <v>30</v>
      </c>
      <c r="AI140" s="43"/>
      <c r="AJ140" s="43"/>
    </row>
    <row r="141" spans="1:36" s="50" customFormat="1" ht="17.45" customHeight="1" x14ac:dyDescent="0.25">
      <c r="A141" s="43">
        <f t="shared" ref="A141" si="1162">B141</f>
        <v>2</v>
      </c>
      <c r="B141" s="112">
        <v>2</v>
      </c>
      <c r="C141" s="44"/>
      <c r="D141" s="44" t="s">
        <v>101</v>
      </c>
      <c r="E141" s="111" t="str">
        <f>'Opsætning1-5 (2)'!$D$16</f>
        <v>Bænk til klods 50mm</v>
      </c>
      <c r="F141" s="111"/>
      <c r="G141" s="54">
        <v>77</v>
      </c>
      <c r="H141" s="54">
        <v>77</v>
      </c>
      <c r="I141" s="54">
        <v>80</v>
      </c>
      <c r="J141" s="54">
        <v>80</v>
      </c>
      <c r="K141" s="54">
        <v>82</v>
      </c>
      <c r="L141" s="54">
        <v>82</v>
      </c>
      <c r="M141" s="54"/>
      <c r="N141" s="54"/>
      <c r="O141" s="54"/>
      <c r="P141" s="54"/>
      <c r="Q141" s="54"/>
      <c r="R141" s="54"/>
      <c r="S141" s="54"/>
      <c r="T141" s="47">
        <f t="shared" ref="T141" si="1163">MROUND(G141*$D142*0.01,2.5)</f>
        <v>62.5</v>
      </c>
      <c r="U141" s="47">
        <f t="shared" ref="U141" si="1164">MROUND(H141*$D142*0.01,2.5)</f>
        <v>62.5</v>
      </c>
      <c r="V141" s="47">
        <f t="shared" ref="V141" si="1165">MROUND(I141*$D142*0.01,2.5)</f>
        <v>65</v>
      </c>
      <c r="W141" s="47">
        <f t="shared" ref="W141" si="1166">MROUND(J141*$D142*0.01,2.5)</f>
        <v>65</v>
      </c>
      <c r="X141" s="47">
        <f t="shared" ref="X141" si="1167">MROUND(K141*$D142*0.01,2.5)</f>
        <v>65</v>
      </c>
      <c r="Y141" s="47">
        <f t="shared" ref="Y141" si="1168">MROUND(L141*$D142*0.01,2.5)</f>
        <v>65</v>
      </c>
      <c r="Z141" s="47">
        <f t="shared" ref="Z141" si="1169">MROUND(M141*$D142*0.01,2.5)</f>
        <v>0</v>
      </c>
      <c r="AA141" s="47">
        <f t="shared" ref="AA141" si="1170">MROUND(N141*$D142*0.01,2.5)</f>
        <v>0</v>
      </c>
      <c r="AB141" s="47">
        <f t="shared" ref="AB141" si="1171">MROUND(O141*$D142*0.01,2.5)</f>
        <v>0</v>
      </c>
      <c r="AC141" s="47">
        <f t="shared" ref="AC141" si="1172">MROUND(P141*$D142*0.01,2.5)</f>
        <v>0</v>
      </c>
      <c r="AD141" s="47">
        <f t="shared" ref="AD141" si="1173">MROUND(Q141*$D142*0.01,2.5)</f>
        <v>0</v>
      </c>
      <c r="AE141" s="47">
        <f t="shared" ref="AE141" si="1174">MROUND(R141*$D142*0.01,2.5)</f>
        <v>0</v>
      </c>
      <c r="AF141" s="47">
        <f t="shared" ref="AF141" si="1175">MROUND(S141*$D142*0.01,2.5)</f>
        <v>0</v>
      </c>
      <c r="AG141" s="48">
        <f t="shared" ref="AG141" si="1176">IF(T141=0,"",SUMPRODUCT(T141:AF141,T142:AF142))</f>
        <v>1280</v>
      </c>
      <c r="AH141" s="49">
        <f t="shared" si="1161"/>
        <v>385</v>
      </c>
      <c r="AI141" s="43"/>
      <c r="AJ141" s="43"/>
    </row>
    <row r="142" spans="1:36" s="50" customFormat="1" ht="17.45" customHeight="1" x14ac:dyDescent="0.25">
      <c r="A142" s="43">
        <f t="shared" ref="A142" si="1177">B141</f>
        <v>2</v>
      </c>
      <c r="B142" s="112"/>
      <c r="C142" s="51" t="s">
        <v>102</v>
      </c>
      <c r="D142" s="51">
        <f>Opsætning!$D$10</f>
        <v>80</v>
      </c>
      <c r="E142" s="111" t="s">
        <v>100</v>
      </c>
      <c r="F142" s="111"/>
      <c r="G142" s="53">
        <v>4</v>
      </c>
      <c r="H142" s="53">
        <v>4</v>
      </c>
      <c r="I142" s="53">
        <v>3</v>
      </c>
      <c r="J142" s="53">
        <v>3</v>
      </c>
      <c r="K142" s="53">
        <v>3</v>
      </c>
      <c r="L142" s="53">
        <v>3</v>
      </c>
      <c r="M142" s="53"/>
      <c r="N142" s="53"/>
      <c r="O142" s="53"/>
      <c r="P142" s="53"/>
      <c r="Q142" s="53"/>
      <c r="R142" s="53"/>
      <c r="S142" s="53"/>
      <c r="T142" s="47">
        <f t="shared" ref="T142" si="1178">IF(G142="",,G142)</f>
        <v>4</v>
      </c>
      <c r="U142" s="47">
        <f t="shared" ref="U142" si="1179">IF(H142="",,H142)</f>
        <v>4</v>
      </c>
      <c r="V142" s="47">
        <f t="shared" ref="V142" si="1180">IF(I142="",,I142)</f>
        <v>3</v>
      </c>
      <c r="W142" s="47">
        <f t="shared" ref="W142" si="1181">IF(J142="",,J142)</f>
        <v>3</v>
      </c>
      <c r="X142" s="47">
        <f t="shared" ref="X142" si="1182">IF(K142="",,K142)</f>
        <v>3</v>
      </c>
      <c r="Y142" s="47">
        <f t="shared" ref="Y142" si="1183">IF(L142="",,L142)</f>
        <v>3</v>
      </c>
      <c r="Z142" s="47">
        <f t="shared" ref="Z142" si="1184">IF(M142="",,M142)</f>
        <v>0</v>
      </c>
      <c r="AA142" s="47">
        <f t="shared" ref="AA142" si="1185">IF(N142="",,N142)</f>
        <v>0</v>
      </c>
      <c r="AB142" s="47">
        <f t="shared" ref="AB142" si="1186">IF(O142="",,O142)</f>
        <v>0</v>
      </c>
      <c r="AC142" s="47">
        <f t="shared" ref="AC142" si="1187">IF(P142="",,P142)</f>
        <v>0</v>
      </c>
      <c r="AD142" s="47">
        <f t="shared" ref="AD142" si="1188">IF(Q142="",,Q142)</f>
        <v>0</v>
      </c>
      <c r="AE142" s="47">
        <f t="shared" ref="AE142" si="1189">IF(R142="",,R142)</f>
        <v>0</v>
      </c>
      <c r="AF142" s="47">
        <f t="shared" ref="AF142" si="1190">IF(S142="",,S142)</f>
        <v>0</v>
      </c>
      <c r="AG142" s="48">
        <f t="shared" ref="AG142" si="1191">IF(T142=0,"",SUM(T142:AF142))</f>
        <v>20</v>
      </c>
      <c r="AH142" s="49">
        <f t="shared" si="1161"/>
        <v>20</v>
      </c>
      <c r="AI142" s="43"/>
      <c r="AJ142" s="43"/>
    </row>
    <row r="143" spans="1:36" s="50" customFormat="1" ht="17.45" customHeight="1" x14ac:dyDescent="0.25">
      <c r="A143" s="43">
        <f t="shared" ref="A143" si="1192">B143</f>
        <v>3</v>
      </c>
      <c r="B143" s="112">
        <v>3</v>
      </c>
      <c r="C143" s="44"/>
      <c r="D143" s="44" t="s">
        <v>92</v>
      </c>
      <c r="E143" s="111" t="str">
        <f>'Opsætning1-5 (2)'!$D$20</f>
        <v>Konventionel dødløft m. stop under knæ</v>
      </c>
      <c r="F143" s="111"/>
      <c r="G143" s="55">
        <v>67</v>
      </c>
      <c r="H143" s="55">
        <v>67</v>
      </c>
      <c r="I143" s="55">
        <v>67</v>
      </c>
      <c r="J143" s="55">
        <v>67</v>
      </c>
      <c r="K143" s="56"/>
      <c r="L143" s="56"/>
      <c r="M143" s="54"/>
      <c r="N143" s="54"/>
      <c r="O143" s="54"/>
      <c r="P143" s="54"/>
      <c r="Q143" s="54"/>
      <c r="R143" s="54"/>
      <c r="S143" s="54"/>
      <c r="T143" s="47">
        <f t="shared" ref="T143" si="1193">MROUND(G143*$D144*0.01,2.5)</f>
        <v>100</v>
      </c>
      <c r="U143" s="47">
        <f t="shared" ref="U143" si="1194">MROUND(H143*$D144*0.01,2.5)</f>
        <v>100</v>
      </c>
      <c r="V143" s="47">
        <f t="shared" ref="V143" si="1195">MROUND(I143*$D144*0.01,2.5)</f>
        <v>100</v>
      </c>
      <c r="W143" s="47">
        <f t="shared" ref="W143" si="1196">MROUND(J143*$D144*0.01,2.5)</f>
        <v>100</v>
      </c>
      <c r="X143" s="47">
        <f t="shared" ref="X143" si="1197">MROUND(K143*$D144*0.01,2.5)</f>
        <v>0</v>
      </c>
      <c r="Y143" s="47">
        <f t="shared" ref="Y143" si="1198">MROUND(L143*$D144*0.01,2.5)</f>
        <v>0</v>
      </c>
      <c r="Z143" s="47">
        <f t="shared" ref="Z143" si="1199">MROUND(M143*$D144*0.01,2.5)</f>
        <v>0</v>
      </c>
      <c r="AA143" s="47">
        <f t="shared" ref="AA143" si="1200">MROUND(N143*$D144*0.01,2.5)</f>
        <v>0</v>
      </c>
      <c r="AB143" s="47">
        <f t="shared" ref="AB143" si="1201">MROUND(O143*$D144*0.01,2.5)</f>
        <v>0</v>
      </c>
      <c r="AC143" s="47">
        <f t="shared" ref="AC143" si="1202">MROUND(P143*$D144*0.01,2.5)</f>
        <v>0</v>
      </c>
      <c r="AD143" s="47">
        <f t="shared" ref="AD143" si="1203">MROUND(Q143*$D144*0.01,2.5)</f>
        <v>0</v>
      </c>
      <c r="AE143" s="47">
        <f t="shared" ref="AE143" si="1204">MROUND(R143*$D144*0.01,2.5)</f>
        <v>0</v>
      </c>
      <c r="AF143" s="47">
        <f t="shared" ref="AF143" si="1205">MROUND(S143*$D144*0.01,2.5)</f>
        <v>0</v>
      </c>
      <c r="AG143" s="48">
        <f t="shared" ref="AG143" si="1206">IF(T143=0,"",SUMPRODUCT(T143:AF143,T144:AF144))</f>
        <v>2400</v>
      </c>
      <c r="AH143" s="49">
        <f t="shared" si="1161"/>
        <v>400</v>
      </c>
      <c r="AI143" s="43"/>
      <c r="AJ143" s="43"/>
    </row>
    <row r="144" spans="1:36" s="50" customFormat="1" ht="17.45" customHeight="1" x14ac:dyDescent="0.25">
      <c r="A144" s="43">
        <f t="shared" ref="A144" si="1207">B143</f>
        <v>3</v>
      </c>
      <c r="B144" s="112"/>
      <c r="C144" s="51" t="s">
        <v>102</v>
      </c>
      <c r="D144" s="51">
        <f>Opsætning!$D$11</f>
        <v>150</v>
      </c>
      <c r="E144" s="111" t="s">
        <v>100</v>
      </c>
      <c r="F144" s="111"/>
      <c r="G144" s="57">
        <v>6</v>
      </c>
      <c r="H144" s="57">
        <v>6</v>
      </c>
      <c r="I144" s="57">
        <v>6</v>
      </c>
      <c r="J144" s="57">
        <v>6</v>
      </c>
      <c r="K144" s="52"/>
      <c r="L144" s="52"/>
      <c r="M144" s="53"/>
      <c r="N144" s="53"/>
      <c r="O144" s="53"/>
      <c r="P144" s="53"/>
      <c r="Q144" s="53"/>
      <c r="R144" s="53"/>
      <c r="S144" s="53"/>
      <c r="T144" s="47">
        <f t="shared" ref="T144" si="1208">IF(G144="",,G144)</f>
        <v>6</v>
      </c>
      <c r="U144" s="47">
        <f t="shared" ref="U144" si="1209">IF(H144="",,H144)</f>
        <v>6</v>
      </c>
      <c r="V144" s="47">
        <f t="shared" ref="V144" si="1210">IF(I144="",,I144)</f>
        <v>6</v>
      </c>
      <c r="W144" s="47">
        <f t="shared" ref="W144" si="1211">IF(J144="",,J144)</f>
        <v>6</v>
      </c>
      <c r="X144" s="47">
        <f t="shared" ref="X144" si="1212">IF(K144="",,K144)</f>
        <v>0</v>
      </c>
      <c r="Y144" s="47">
        <f t="shared" ref="Y144" si="1213">IF(L144="",,L144)</f>
        <v>0</v>
      </c>
      <c r="Z144" s="47">
        <f t="shared" ref="Z144" si="1214">IF(M144="",,M144)</f>
        <v>0</v>
      </c>
      <c r="AA144" s="47">
        <f t="shared" ref="AA144" si="1215">IF(N144="",,N144)</f>
        <v>0</v>
      </c>
      <c r="AB144" s="47">
        <f t="shared" ref="AB144" si="1216">IF(O144="",,O144)</f>
        <v>0</v>
      </c>
      <c r="AC144" s="47">
        <f t="shared" ref="AC144" si="1217">IF(P144="",,P144)</f>
        <v>0</v>
      </c>
      <c r="AD144" s="47">
        <f t="shared" ref="AD144" si="1218">IF(Q144="",,Q144)</f>
        <v>0</v>
      </c>
      <c r="AE144" s="47">
        <f t="shared" ref="AE144" si="1219">IF(R144="",,R144)</f>
        <v>0</v>
      </c>
      <c r="AF144" s="47">
        <f t="shared" ref="AF144" si="1220">IF(S144="",,S144)</f>
        <v>0</v>
      </c>
      <c r="AG144" s="48">
        <f t="shared" ref="AG144" si="1221">IF(T144=0,"",SUM(T144:AF144))</f>
        <v>24</v>
      </c>
      <c r="AH144" s="49">
        <f t="shared" si="1161"/>
        <v>24</v>
      </c>
      <c r="AI144" s="43"/>
      <c r="AJ144" s="43"/>
    </row>
    <row r="145" spans="1:36" s="50" customFormat="1" ht="17.45" customHeight="1" x14ac:dyDescent="0.25">
      <c r="A145" s="43">
        <f t="shared" ref="A145" si="1222">B145</f>
        <v>4</v>
      </c>
      <c r="B145" s="132">
        <v>4</v>
      </c>
      <c r="C145" s="44"/>
      <c r="D145" s="44"/>
      <c r="E145" s="134" t="str">
        <f>'Opsætning1-5 (2)'!$D$28</f>
        <v>Hanging leg raises</v>
      </c>
      <c r="F145" s="135"/>
      <c r="G145" s="56" t="s">
        <v>170</v>
      </c>
      <c r="H145" s="56" t="s">
        <v>170</v>
      </c>
      <c r="I145" s="56" t="s">
        <v>170</v>
      </c>
      <c r="J145" s="56"/>
      <c r="K145" s="54"/>
      <c r="L145" s="54"/>
      <c r="M145" s="54"/>
      <c r="N145" s="54"/>
      <c r="O145" s="54"/>
      <c r="P145" s="54"/>
      <c r="Q145" s="54"/>
      <c r="R145" s="54"/>
      <c r="S145" s="54"/>
      <c r="T145" s="102" t="str">
        <f>G145</f>
        <v>BW</v>
      </c>
      <c r="U145" s="102" t="str">
        <f t="shared" ref="U145" si="1223">H145</f>
        <v>BW</v>
      </c>
      <c r="V145" s="102" t="str">
        <f t="shared" ref="V145" si="1224">I145</f>
        <v>BW</v>
      </c>
      <c r="W145" s="102">
        <f>J145</f>
        <v>0</v>
      </c>
      <c r="X145" s="102">
        <f t="shared" ref="X145:X146" si="1225">K145</f>
        <v>0</v>
      </c>
      <c r="Y145" s="102">
        <f t="shared" ref="Y145:Y146" si="1226">L145</f>
        <v>0</v>
      </c>
      <c r="Z145" s="102">
        <f t="shared" ref="Z145:Z146" si="1227">M145</f>
        <v>0</v>
      </c>
      <c r="AA145" s="102">
        <f t="shared" ref="AA145:AA146" si="1228">N145</f>
        <v>0</v>
      </c>
      <c r="AB145" s="102">
        <f t="shared" ref="AB145:AB146" si="1229">O145</f>
        <v>0</v>
      </c>
      <c r="AC145" s="102">
        <f t="shared" ref="AC145:AC146" si="1230">P145</f>
        <v>0</v>
      </c>
      <c r="AD145" s="102">
        <f t="shared" ref="AD145:AD146" si="1231">Q145</f>
        <v>0</v>
      </c>
      <c r="AE145" s="102">
        <f t="shared" ref="AE145:AE146" si="1232">R145</f>
        <v>0</v>
      </c>
      <c r="AF145" s="102">
        <f t="shared" ref="AF145:AF146" si="1233">S145</f>
        <v>0</v>
      </c>
      <c r="AG145" s="48">
        <f t="shared" ref="AG145" si="1234">IF(T145=0,"",SUMPRODUCT(T145:AF145,T146:AF146))</f>
        <v>0</v>
      </c>
      <c r="AH145" s="49">
        <f t="shared" si="1161"/>
        <v>0</v>
      </c>
      <c r="AI145" s="43"/>
      <c r="AJ145" s="43"/>
    </row>
    <row r="146" spans="1:36" s="50" customFormat="1" ht="17.45" customHeight="1" x14ac:dyDescent="0.25">
      <c r="A146" s="43">
        <f t="shared" ref="A146" si="1235">B145</f>
        <v>4</v>
      </c>
      <c r="B146" s="133"/>
      <c r="C146" s="51"/>
      <c r="D146" s="51" t="e">
        <f>_xlfn.IFS(D145="squat",Opsætning!#REF!,D145="bænk",Opsætning!#REF!,D145="dødløft",Opsætning!#REF!)</f>
        <v>#N/A</v>
      </c>
      <c r="E146" s="134" t="s">
        <v>100</v>
      </c>
      <c r="F146" s="136"/>
      <c r="G146" s="52">
        <v>8</v>
      </c>
      <c r="H146" s="52">
        <v>8</v>
      </c>
      <c r="I146" s="52">
        <v>8</v>
      </c>
      <c r="J146" s="53"/>
      <c r="K146" s="53"/>
      <c r="L146" s="53"/>
      <c r="M146" s="53"/>
      <c r="N146" s="53"/>
      <c r="O146" s="53"/>
      <c r="P146" s="53"/>
      <c r="Q146" s="53"/>
      <c r="R146" s="53"/>
      <c r="S146" s="53"/>
      <c r="T146" s="47">
        <f t="shared" ref="T146" si="1236">IF(G146="",,G146)</f>
        <v>8</v>
      </c>
      <c r="U146" s="47">
        <f t="shared" ref="U146" si="1237">IF(H146="",,H146)</f>
        <v>8</v>
      </c>
      <c r="V146" s="47">
        <f t="shared" ref="V146" si="1238">IF(I146="",,I146)</f>
        <v>8</v>
      </c>
      <c r="W146" s="102">
        <f>J146</f>
        <v>0</v>
      </c>
      <c r="X146" s="102">
        <f t="shared" si="1225"/>
        <v>0</v>
      </c>
      <c r="Y146" s="102">
        <f t="shared" si="1226"/>
        <v>0</v>
      </c>
      <c r="Z146" s="102">
        <f t="shared" si="1227"/>
        <v>0</v>
      </c>
      <c r="AA146" s="102">
        <f t="shared" si="1228"/>
        <v>0</v>
      </c>
      <c r="AB146" s="102">
        <f t="shared" si="1229"/>
        <v>0</v>
      </c>
      <c r="AC146" s="102">
        <f t="shared" si="1230"/>
        <v>0</v>
      </c>
      <c r="AD146" s="102">
        <f t="shared" si="1231"/>
        <v>0</v>
      </c>
      <c r="AE146" s="102">
        <f t="shared" si="1232"/>
        <v>0</v>
      </c>
      <c r="AF146" s="102">
        <f t="shared" si="1233"/>
        <v>0</v>
      </c>
      <c r="AG146" s="48">
        <f t="shared" ref="AG146" si="1239">IF(T146=0,"",SUM(T146:AF146))</f>
        <v>24</v>
      </c>
      <c r="AH146" s="49">
        <f t="shared" si="1161"/>
        <v>24</v>
      </c>
      <c r="AI146" s="43"/>
      <c r="AJ146" s="43"/>
    </row>
    <row r="147" spans="1:36" ht="24.6" customHeight="1" x14ac:dyDescent="0.25">
      <c r="B147" s="62"/>
      <c r="C147" s="38"/>
      <c r="D147" s="38"/>
      <c r="E147" s="38"/>
      <c r="F147" s="38"/>
      <c r="G147" s="37"/>
      <c r="H147" s="37"/>
      <c r="I147" s="37"/>
      <c r="J147" s="37"/>
      <c r="K147" s="37"/>
      <c r="L147" s="37"/>
      <c r="M147" s="37"/>
      <c r="N147" s="37"/>
      <c r="O147" s="37"/>
      <c r="P147" s="37"/>
      <c r="Q147" s="37"/>
      <c r="R147" s="37"/>
      <c r="S147" s="37"/>
      <c r="T147" s="38"/>
      <c r="U147" s="38"/>
      <c r="V147" s="38"/>
      <c r="W147" s="38"/>
      <c r="X147" s="38"/>
      <c r="Y147" s="38"/>
      <c r="Z147" s="38"/>
      <c r="AA147" s="38"/>
      <c r="AB147" s="38"/>
      <c r="AC147" s="38"/>
      <c r="AD147" s="38"/>
      <c r="AE147" s="38"/>
      <c r="AF147" s="38"/>
      <c r="AG147" s="39"/>
      <c r="AH147" s="40"/>
    </row>
    <row r="148" spans="1:36" ht="32.450000000000003" customHeight="1" x14ac:dyDescent="0.25">
      <c r="B148" s="118" t="s">
        <v>113</v>
      </c>
      <c r="C148" s="119"/>
      <c r="D148" s="119"/>
      <c r="E148" s="119"/>
      <c r="F148" s="119" t="s">
        <v>89</v>
      </c>
      <c r="G148" s="119"/>
      <c r="H148" s="119"/>
      <c r="I148" s="119"/>
      <c r="J148" s="119"/>
      <c r="K148" s="119"/>
      <c r="L148" s="119"/>
      <c r="M148" s="119"/>
      <c r="N148" s="119"/>
      <c r="O148" s="119"/>
      <c r="P148" s="119"/>
      <c r="Q148" s="119"/>
      <c r="R148" s="119"/>
      <c r="S148" s="119"/>
      <c r="T148" s="119"/>
      <c r="U148" s="119"/>
      <c r="V148" s="119" t="s">
        <v>40</v>
      </c>
      <c r="W148" s="119"/>
      <c r="X148" s="119"/>
      <c r="Y148" s="119"/>
      <c r="Z148" s="119"/>
      <c r="AA148" s="119"/>
      <c r="AB148" s="119" t="s">
        <v>92</v>
      </c>
      <c r="AC148" s="119"/>
      <c r="AD148" s="119"/>
      <c r="AE148" s="119"/>
      <c r="AF148" s="119"/>
      <c r="AG148" s="119"/>
      <c r="AH148" s="120"/>
    </row>
    <row r="149" spans="1:36" ht="21.95" customHeight="1" x14ac:dyDescent="0.25">
      <c r="B149" s="115" t="s">
        <v>114</v>
      </c>
      <c r="C149" s="116"/>
      <c r="D149" s="116"/>
      <c r="E149" s="116"/>
      <c r="F149" s="113">
        <f>SUMIF(D106:D146,"squat",AG106:AG146)</f>
        <v>7855</v>
      </c>
      <c r="G149" s="113"/>
      <c r="H149" s="113"/>
      <c r="I149" s="113"/>
      <c r="J149" s="113"/>
      <c r="K149" s="113"/>
      <c r="L149" s="113"/>
      <c r="M149" s="113"/>
      <c r="N149" s="113"/>
      <c r="O149" s="113"/>
      <c r="P149" s="113"/>
      <c r="Q149" s="113"/>
      <c r="R149" s="113"/>
      <c r="S149" s="113"/>
      <c r="T149" s="113"/>
      <c r="U149" s="113"/>
      <c r="V149" s="117">
        <f>SUMIF(D106:D146,"Bænk",AG106:AG147)</f>
        <v>7385</v>
      </c>
      <c r="W149" s="117"/>
      <c r="X149" s="117"/>
      <c r="Y149" s="117"/>
      <c r="Z149" s="117"/>
      <c r="AA149" s="117"/>
      <c r="AB149" s="113">
        <f>SUMIF(D106:D146,"dødløft",AG106:AG147)</f>
        <v>6637.5</v>
      </c>
      <c r="AC149" s="113"/>
      <c r="AD149" s="113"/>
      <c r="AE149" s="113"/>
      <c r="AF149" s="113"/>
      <c r="AG149" s="113"/>
      <c r="AH149" s="114"/>
      <c r="AI149" s="63">
        <f>(AB149+F149+V149)*1.5/3</f>
        <v>10938.75</v>
      </c>
    </row>
    <row r="150" spans="1:36" ht="21.95" customHeight="1" thickBot="1" x14ac:dyDescent="0.3">
      <c r="B150" s="107" t="s">
        <v>115</v>
      </c>
      <c r="C150" s="108"/>
      <c r="D150" s="108"/>
      <c r="E150" s="108"/>
      <c r="F150" s="109">
        <f>(SUMIF(D106:D146,"squat",AG106:AG146)/SUMIF(D106:D146,"squat",AG107:AG147))/Opsætning!$D$9</f>
        <v>0.64810231023102305</v>
      </c>
      <c r="G150" s="109"/>
      <c r="H150" s="109"/>
      <c r="I150" s="109"/>
      <c r="J150" s="109"/>
      <c r="K150" s="109"/>
      <c r="L150" s="109"/>
      <c r="M150" s="109"/>
      <c r="N150" s="109"/>
      <c r="O150" s="109"/>
      <c r="P150" s="109"/>
      <c r="Q150" s="109"/>
      <c r="R150" s="109"/>
      <c r="S150" s="109"/>
      <c r="T150" s="109"/>
      <c r="U150" s="109"/>
      <c r="V150" s="109">
        <f>SUMIF(D106:D146,"Bænk",AG106:AG147)/SUMIF(D106:D146,"Bænk",AG107:AG147)/Opsætning!$D$10</f>
        <v>0.68889925373134331</v>
      </c>
      <c r="W150" s="109"/>
      <c r="X150" s="109"/>
      <c r="Y150" s="109"/>
      <c r="Z150" s="109"/>
      <c r="AA150" s="109"/>
      <c r="AB150" s="109">
        <f>SUMIF(D106:D146,"dødløft",AG106:AG147)/SUMIF(D106:D146,"dødløft",AG107:AG147)/Opsætning!$D$11</f>
        <v>0.64130434782608703</v>
      </c>
      <c r="AC150" s="109"/>
      <c r="AD150" s="109"/>
      <c r="AE150" s="109"/>
      <c r="AF150" s="109"/>
      <c r="AG150" s="109"/>
      <c r="AH150" s="110"/>
    </row>
    <row r="151" spans="1:36" ht="17.45" customHeight="1" thickBot="1" x14ac:dyDescent="0.3"/>
    <row r="152" spans="1:36" ht="17.45" customHeight="1" x14ac:dyDescent="0.25">
      <c r="A152" s="31" t="s">
        <v>93</v>
      </c>
      <c r="B152" s="139" t="s">
        <v>94</v>
      </c>
      <c r="C152" s="140"/>
      <c r="D152" s="141" t="str">
        <f>Opsætning!$D$14</f>
        <v>Navn Navnesen</v>
      </c>
      <c r="E152" s="141"/>
      <c r="F152" s="141"/>
      <c r="G152" s="94"/>
      <c r="H152" s="95"/>
      <c r="I152" s="95"/>
      <c r="J152" s="95"/>
      <c r="K152" s="96"/>
      <c r="L152" s="96"/>
      <c r="M152" s="96"/>
      <c r="N152" s="96"/>
      <c r="O152" s="96"/>
      <c r="P152" s="96"/>
      <c r="Q152" s="96"/>
      <c r="R152" s="96"/>
      <c r="S152" s="96"/>
      <c r="T152" s="97" t="s">
        <v>95</v>
      </c>
      <c r="U152" s="97"/>
      <c r="V152" s="98"/>
      <c r="W152" s="97"/>
      <c r="X152" s="142"/>
      <c r="Y152" s="142"/>
      <c r="Z152" s="142"/>
      <c r="AA152" s="33"/>
      <c r="AB152" s="143"/>
      <c r="AC152" s="143"/>
      <c r="AD152" s="34"/>
      <c r="AE152" s="34"/>
      <c r="AF152" s="34"/>
      <c r="AG152" s="35"/>
      <c r="AH152" s="36"/>
    </row>
    <row r="153" spans="1:36" ht="53.45" customHeight="1" thickBot="1" x14ac:dyDescent="0.3">
      <c r="A153" s="31" t="s">
        <v>93</v>
      </c>
      <c r="B153" s="144" t="s">
        <v>119</v>
      </c>
      <c r="C153" s="145"/>
      <c r="D153" s="145"/>
      <c r="E153" s="145"/>
      <c r="F153" s="145"/>
      <c r="G153" s="37"/>
      <c r="H153" s="37"/>
      <c r="I153" s="37"/>
      <c r="J153" s="37"/>
      <c r="K153" s="37"/>
      <c r="L153" s="37"/>
      <c r="M153" s="37"/>
      <c r="N153" s="37"/>
      <c r="O153" s="37"/>
      <c r="P153" s="37"/>
      <c r="Q153" s="37"/>
      <c r="R153" s="37"/>
      <c r="S153" s="37"/>
      <c r="T153" s="38"/>
      <c r="U153" s="38"/>
      <c r="V153" s="38"/>
      <c r="W153" s="38"/>
      <c r="X153" s="38"/>
      <c r="Y153" s="38"/>
      <c r="Z153" s="38"/>
      <c r="AA153" s="38"/>
      <c r="AB153" s="38"/>
      <c r="AC153" s="38"/>
      <c r="AD153" s="38"/>
      <c r="AE153" s="38"/>
      <c r="AF153" s="38"/>
      <c r="AG153" s="39"/>
      <c r="AH153" s="40"/>
    </row>
    <row r="154" spans="1:36" ht="17.45" customHeight="1" x14ac:dyDescent="0.3">
      <c r="A154" s="31" t="s">
        <v>93</v>
      </c>
      <c r="B154" s="41" t="s">
        <v>10</v>
      </c>
      <c r="C154" s="121" t="s">
        <v>134</v>
      </c>
      <c r="D154" s="122"/>
      <c r="E154" s="123" t="str">
        <f>Opsætning!$D$16</f>
        <v>Mandag</v>
      </c>
      <c r="F154" s="124"/>
      <c r="G154" s="125" t="s">
        <v>98</v>
      </c>
      <c r="H154" s="126"/>
      <c r="I154" s="126"/>
      <c r="J154" s="126"/>
      <c r="K154" s="126"/>
      <c r="L154" s="126"/>
      <c r="M154" s="126"/>
      <c r="N154" s="126"/>
      <c r="O154" s="126"/>
      <c r="P154" s="126"/>
      <c r="Q154" s="126"/>
      <c r="R154" s="126"/>
      <c r="S154" s="127"/>
      <c r="T154" s="38"/>
      <c r="U154" s="38"/>
      <c r="V154" s="38"/>
      <c r="W154" s="38"/>
      <c r="X154" s="38"/>
      <c r="Y154" s="38"/>
      <c r="Z154" s="38"/>
      <c r="AA154" s="38"/>
      <c r="AB154" s="38"/>
      <c r="AC154" s="38"/>
      <c r="AD154" s="38"/>
      <c r="AE154" s="38"/>
      <c r="AF154" s="42"/>
      <c r="AG154" s="137"/>
      <c r="AH154" s="138"/>
    </row>
    <row r="155" spans="1:36" ht="17.45" customHeight="1" thickBot="1" x14ac:dyDescent="0.3">
      <c r="B155" s="130" t="s">
        <v>99</v>
      </c>
      <c r="C155" s="131"/>
      <c r="D155" s="131"/>
      <c r="E155" s="131"/>
      <c r="F155" s="131"/>
      <c r="G155" s="128"/>
      <c r="H155" s="128"/>
      <c r="I155" s="128"/>
      <c r="J155" s="128"/>
      <c r="K155" s="128"/>
      <c r="L155" s="128"/>
      <c r="M155" s="128"/>
      <c r="N155" s="128"/>
      <c r="O155" s="128"/>
      <c r="P155" s="128"/>
      <c r="Q155" s="128"/>
      <c r="R155" s="128"/>
      <c r="S155" s="129"/>
      <c r="T155" s="38"/>
      <c r="U155" s="38"/>
      <c r="V155" s="38"/>
      <c r="W155" s="38"/>
      <c r="X155" s="38"/>
      <c r="Y155" s="38"/>
      <c r="Z155" s="38"/>
      <c r="AA155" s="38"/>
      <c r="AB155" s="38"/>
      <c r="AC155" s="38"/>
      <c r="AD155" s="38"/>
      <c r="AE155" s="38"/>
      <c r="AF155" s="38"/>
      <c r="AG155" s="39"/>
      <c r="AH155" s="40"/>
    </row>
    <row r="156" spans="1:36" s="50" customFormat="1" ht="17.45" customHeight="1" x14ac:dyDescent="0.25">
      <c r="A156" s="43">
        <f>B156</f>
        <v>1</v>
      </c>
      <c r="B156" s="112">
        <v>1</v>
      </c>
      <c r="C156" s="44"/>
      <c r="D156" s="44" t="s">
        <v>89</v>
      </c>
      <c r="E156" s="111" t="str">
        <f>'Opsætning1-5 (2)'!$D$6</f>
        <v>Lowbar Squat</v>
      </c>
      <c r="F156" s="111"/>
      <c r="G156" s="45">
        <v>78</v>
      </c>
      <c r="H156" s="45">
        <v>80</v>
      </c>
      <c r="I156" s="46">
        <v>80</v>
      </c>
      <c r="J156" s="46">
        <v>80</v>
      </c>
      <c r="K156" s="46">
        <v>80</v>
      </c>
      <c r="L156" s="46"/>
      <c r="M156" s="46"/>
      <c r="N156" s="46"/>
      <c r="O156" s="46"/>
      <c r="P156" s="46"/>
      <c r="Q156" s="46"/>
      <c r="R156" s="46"/>
      <c r="S156" s="46"/>
      <c r="T156" s="47">
        <f>MROUND(G156*$D157*0.01,2.5)</f>
        <v>92.5</v>
      </c>
      <c r="U156" s="47">
        <f t="shared" ref="U156" si="1240">MROUND(H156*$D157*0.01,2.5)</f>
        <v>95</v>
      </c>
      <c r="V156" s="47">
        <f t="shared" ref="V156" si="1241">MROUND(I156*$D157*0.01,2.5)</f>
        <v>95</v>
      </c>
      <c r="W156" s="47">
        <f t="shared" ref="W156" si="1242">MROUND(J156*$D157*0.01,2.5)</f>
        <v>95</v>
      </c>
      <c r="X156" s="47">
        <f t="shared" ref="X156" si="1243">MROUND(K156*$D157*0.01,2.5)</f>
        <v>95</v>
      </c>
      <c r="Y156" s="47">
        <f t="shared" ref="Y156" si="1244">MROUND(L156*$D157*0.01,2.5)</f>
        <v>0</v>
      </c>
      <c r="Z156" s="47">
        <f t="shared" ref="Z156" si="1245">MROUND(M156*$D157*0.01,2.5)</f>
        <v>0</v>
      </c>
      <c r="AA156" s="47">
        <f t="shared" ref="AA156" si="1246">MROUND(N156*$D157*0.01,2.5)</f>
        <v>0</v>
      </c>
      <c r="AB156" s="47">
        <f t="shared" ref="AB156" si="1247">MROUND(O156*$D157*0.01,2.5)</f>
        <v>0</v>
      </c>
      <c r="AC156" s="47">
        <f t="shared" ref="AC156" si="1248">MROUND(P156*$D157*0.01,2.5)</f>
        <v>0</v>
      </c>
      <c r="AD156" s="47">
        <f t="shared" ref="AD156" si="1249">MROUND(Q156*$D157*0.01,2.5)</f>
        <v>0</v>
      </c>
      <c r="AE156" s="47">
        <f t="shared" ref="AE156" si="1250">MROUND(R156*$D157*0.01,2.5)</f>
        <v>0</v>
      </c>
      <c r="AF156" s="47">
        <f t="shared" ref="AF156" si="1251">MROUND(S156*$D157*0.01,2.5)</f>
        <v>0</v>
      </c>
      <c r="AG156" s="48">
        <f>IF(T156=0,"",SUMPRODUCT(T156:AF156,T157:AF157))</f>
        <v>2362.5</v>
      </c>
      <c r="AH156" s="49">
        <f>SUM(T156:AF156)</f>
        <v>472.5</v>
      </c>
      <c r="AI156" s="43"/>
      <c r="AJ156" s="43"/>
    </row>
    <row r="157" spans="1:36" s="50" customFormat="1" ht="17.45" customHeight="1" x14ac:dyDescent="0.25">
      <c r="A157" s="43">
        <f>B156</f>
        <v>1</v>
      </c>
      <c r="B157" s="112"/>
      <c r="C157" s="51" t="s">
        <v>102</v>
      </c>
      <c r="D157" s="51">
        <f>Opsætning!$D$9</f>
        <v>120</v>
      </c>
      <c r="E157" s="111" t="s">
        <v>100</v>
      </c>
      <c r="F157" s="111"/>
      <c r="G157" s="52">
        <v>5</v>
      </c>
      <c r="H157" s="52">
        <v>5</v>
      </c>
      <c r="I157" s="53">
        <v>5</v>
      </c>
      <c r="J157" s="53">
        <v>5</v>
      </c>
      <c r="K157" s="53">
        <v>5</v>
      </c>
      <c r="L157" s="53"/>
      <c r="M157" s="53"/>
      <c r="N157" s="53"/>
      <c r="O157" s="53"/>
      <c r="P157" s="53"/>
      <c r="Q157" s="53"/>
      <c r="R157" s="53"/>
      <c r="S157" s="53"/>
      <c r="T157" s="47">
        <f t="shared" ref="T157" si="1252">IF(G157="",,G157)</f>
        <v>5</v>
      </c>
      <c r="U157" s="47">
        <f t="shared" ref="U157" si="1253">IF(H157="",,H157)</f>
        <v>5</v>
      </c>
      <c r="V157" s="47">
        <f t="shared" ref="V157" si="1254">IF(I157="",,I157)</f>
        <v>5</v>
      </c>
      <c r="W157" s="47">
        <f t="shared" ref="W157" si="1255">IF(J157="",,J157)</f>
        <v>5</v>
      </c>
      <c r="X157" s="47">
        <f t="shared" ref="X157" si="1256">IF(K157="",,K157)</f>
        <v>5</v>
      </c>
      <c r="Y157" s="47">
        <f t="shared" ref="Y157" si="1257">IF(L157="",,L157)</f>
        <v>0</v>
      </c>
      <c r="Z157" s="47">
        <f t="shared" ref="Z157" si="1258">IF(M157="",,M157)</f>
        <v>0</v>
      </c>
      <c r="AA157" s="47">
        <f t="shared" ref="AA157" si="1259">IF(N157="",,N157)</f>
        <v>0</v>
      </c>
      <c r="AB157" s="47">
        <f t="shared" ref="AB157" si="1260">IF(O157="",,O157)</f>
        <v>0</v>
      </c>
      <c r="AC157" s="47">
        <f t="shared" ref="AC157" si="1261">IF(P157="",,P157)</f>
        <v>0</v>
      </c>
      <c r="AD157" s="47">
        <f t="shared" ref="AD157" si="1262">IF(Q157="",,Q157)</f>
        <v>0</v>
      </c>
      <c r="AE157" s="47">
        <f t="shared" ref="AE157" si="1263">IF(R157="",,R157)</f>
        <v>0</v>
      </c>
      <c r="AF157" s="47">
        <f t="shared" ref="AF157" si="1264">IF(S157="",,S157)</f>
        <v>0</v>
      </c>
      <c r="AG157" s="48">
        <f>IF(T157=0,"",SUM(T157:AF157))</f>
        <v>25</v>
      </c>
      <c r="AH157" s="49">
        <f t="shared" ref="AH157:AH163" si="1265">SUM(T157:AF157)</f>
        <v>25</v>
      </c>
      <c r="AI157" s="43"/>
      <c r="AJ157" s="43"/>
    </row>
    <row r="158" spans="1:36" s="50" customFormat="1" ht="17.45" customHeight="1" x14ac:dyDescent="0.25">
      <c r="A158" s="43">
        <f t="shared" ref="A158" si="1266">B158</f>
        <v>2</v>
      </c>
      <c r="B158" s="112">
        <v>2</v>
      </c>
      <c r="C158" s="44"/>
      <c r="D158" s="44" t="s">
        <v>101</v>
      </c>
      <c r="E158" s="111" t="str">
        <f>'Opsætning1-5 (2)'!$D$12</f>
        <v>Bænkpres</v>
      </c>
      <c r="F158" s="111"/>
      <c r="G158" s="54">
        <v>70</v>
      </c>
      <c r="H158" s="54">
        <v>80</v>
      </c>
      <c r="I158" s="54">
        <v>80</v>
      </c>
      <c r="J158" s="54">
        <v>80</v>
      </c>
      <c r="K158" s="54">
        <v>80</v>
      </c>
      <c r="L158" s="54">
        <v>80</v>
      </c>
      <c r="M158" s="54"/>
      <c r="N158" s="54"/>
      <c r="O158" s="54"/>
      <c r="P158" s="54"/>
      <c r="Q158" s="54"/>
      <c r="R158" s="54"/>
      <c r="S158" s="54"/>
      <c r="T158" s="47">
        <f t="shared" ref="T158" si="1267">MROUND(G158*$D159*0.01,2.5)</f>
        <v>55</v>
      </c>
      <c r="U158" s="47">
        <f t="shared" ref="U158" si="1268">MROUND(H158*$D159*0.01,2.5)</f>
        <v>65</v>
      </c>
      <c r="V158" s="47">
        <f t="shared" ref="V158" si="1269">MROUND(I158*$D159*0.01,2.5)</f>
        <v>65</v>
      </c>
      <c r="W158" s="47">
        <f t="shared" ref="W158" si="1270">MROUND(J158*$D159*0.01,2.5)</f>
        <v>65</v>
      </c>
      <c r="X158" s="47">
        <f t="shared" ref="X158" si="1271">MROUND(K158*$D159*0.01,2.5)</f>
        <v>65</v>
      </c>
      <c r="Y158" s="47">
        <f t="shared" ref="Y158" si="1272">MROUND(L158*$D159*0.01,2.5)</f>
        <v>65</v>
      </c>
      <c r="Z158" s="47">
        <f t="shared" ref="Z158" si="1273">MROUND(M158*$D159*0.01,2.5)</f>
        <v>0</v>
      </c>
      <c r="AA158" s="47">
        <f t="shared" ref="AA158" si="1274">MROUND(N158*$D159*0.01,2.5)</f>
        <v>0</v>
      </c>
      <c r="AB158" s="47">
        <f t="shared" ref="AB158" si="1275">MROUND(O158*$D159*0.01,2.5)</f>
        <v>0</v>
      </c>
      <c r="AC158" s="47">
        <f t="shared" ref="AC158" si="1276">MROUND(P158*$D159*0.01,2.5)</f>
        <v>0</v>
      </c>
      <c r="AD158" s="47">
        <f t="shared" ref="AD158" si="1277">MROUND(Q158*$D159*0.01,2.5)</f>
        <v>0</v>
      </c>
      <c r="AE158" s="47">
        <f t="shared" ref="AE158" si="1278">MROUND(R158*$D159*0.01,2.5)</f>
        <v>0</v>
      </c>
      <c r="AF158" s="47">
        <f t="shared" ref="AF158" si="1279">MROUND(S158*$D159*0.01,2.5)</f>
        <v>0</v>
      </c>
      <c r="AG158" s="48">
        <f t="shared" ref="AG158" si="1280">IF(T158=0,"",SUMPRODUCT(T158:AF158,T159:AF159))</f>
        <v>1900</v>
      </c>
      <c r="AH158" s="49">
        <f t="shared" si="1265"/>
        <v>380</v>
      </c>
      <c r="AI158" s="43"/>
      <c r="AJ158" s="43"/>
    </row>
    <row r="159" spans="1:36" s="50" customFormat="1" ht="17.45" customHeight="1" x14ac:dyDescent="0.25">
      <c r="A159" s="43">
        <f t="shared" ref="A159" si="1281">B158</f>
        <v>2</v>
      </c>
      <c r="B159" s="112"/>
      <c r="C159" s="51" t="s">
        <v>102</v>
      </c>
      <c r="D159" s="51">
        <f>Opsætning!$D$10</f>
        <v>80</v>
      </c>
      <c r="E159" s="111" t="s">
        <v>100</v>
      </c>
      <c r="F159" s="111"/>
      <c r="G159" s="53">
        <v>5</v>
      </c>
      <c r="H159" s="53">
        <v>5</v>
      </c>
      <c r="I159" s="53">
        <v>5</v>
      </c>
      <c r="J159" s="53">
        <v>5</v>
      </c>
      <c r="K159" s="53">
        <v>5</v>
      </c>
      <c r="L159" s="53">
        <v>5</v>
      </c>
      <c r="M159" s="53"/>
      <c r="N159" s="53"/>
      <c r="O159" s="53"/>
      <c r="P159" s="53"/>
      <c r="Q159" s="53"/>
      <c r="R159" s="53"/>
      <c r="S159" s="53"/>
      <c r="T159" s="47">
        <f t="shared" ref="T159" si="1282">IF(G159="",,G159)</f>
        <v>5</v>
      </c>
      <c r="U159" s="47">
        <f t="shared" ref="U159" si="1283">IF(H159="",,H159)</f>
        <v>5</v>
      </c>
      <c r="V159" s="47">
        <f t="shared" ref="V159" si="1284">IF(I159="",,I159)</f>
        <v>5</v>
      </c>
      <c r="W159" s="47">
        <f t="shared" ref="W159" si="1285">IF(J159="",,J159)</f>
        <v>5</v>
      </c>
      <c r="X159" s="47">
        <f t="shared" ref="X159" si="1286">IF(K159="",,K159)</f>
        <v>5</v>
      </c>
      <c r="Y159" s="47">
        <f t="shared" ref="Y159" si="1287">IF(L159="",,L159)</f>
        <v>5</v>
      </c>
      <c r="Z159" s="47">
        <f t="shared" ref="Z159" si="1288">IF(M159="",,M159)</f>
        <v>0</v>
      </c>
      <c r="AA159" s="47">
        <f t="shared" ref="AA159" si="1289">IF(N159="",,N159)</f>
        <v>0</v>
      </c>
      <c r="AB159" s="47">
        <f t="shared" ref="AB159" si="1290">IF(O159="",,O159)</f>
        <v>0</v>
      </c>
      <c r="AC159" s="47">
        <f t="shared" ref="AC159" si="1291">IF(P159="",,P159)</f>
        <v>0</v>
      </c>
      <c r="AD159" s="47">
        <f t="shared" ref="AD159" si="1292">IF(Q159="",,Q159)</f>
        <v>0</v>
      </c>
      <c r="AE159" s="47">
        <f t="shared" ref="AE159" si="1293">IF(R159="",,R159)</f>
        <v>0</v>
      </c>
      <c r="AF159" s="47">
        <f t="shared" ref="AF159" si="1294">IF(S159="",,S159)</f>
        <v>0</v>
      </c>
      <c r="AG159" s="48">
        <f t="shared" ref="AG159" si="1295">IF(T159=0,"",SUM(T159:AF159))</f>
        <v>30</v>
      </c>
      <c r="AH159" s="49">
        <f t="shared" si="1265"/>
        <v>30</v>
      </c>
      <c r="AI159" s="43"/>
      <c r="AJ159" s="43"/>
    </row>
    <row r="160" spans="1:36" s="50" customFormat="1" ht="17.45" customHeight="1" x14ac:dyDescent="0.25">
      <c r="A160" s="43">
        <f t="shared" ref="A160" si="1296">B160</f>
        <v>3</v>
      </c>
      <c r="B160" s="112">
        <v>3</v>
      </c>
      <c r="C160" s="44" t="str">
        <f>'Opsætning1-5 (2)'!$E$14</f>
        <v>Tempo</v>
      </c>
      <c r="D160" s="44" t="s">
        <v>101</v>
      </c>
      <c r="E160" s="111" t="str">
        <f>'Opsætning1-5 (2)'!$D$14</f>
        <v>Tempo bænk 3 sek ned</v>
      </c>
      <c r="F160" s="111"/>
      <c r="G160" s="55">
        <f>IF($C$10="tempo",60,72)</f>
        <v>60</v>
      </c>
      <c r="H160" s="55">
        <f t="shared" ref="H160:I160" si="1297">IF($C$10="tempo",60,72)</f>
        <v>60</v>
      </c>
      <c r="I160" s="55">
        <f t="shared" si="1297"/>
        <v>60</v>
      </c>
      <c r="J160" s="55"/>
      <c r="K160" s="56"/>
      <c r="L160" s="56"/>
      <c r="M160" s="54"/>
      <c r="N160" s="54"/>
      <c r="O160" s="54"/>
      <c r="P160" s="54"/>
      <c r="Q160" s="54"/>
      <c r="R160" s="54"/>
      <c r="S160" s="54"/>
      <c r="T160" s="47">
        <f t="shared" ref="T160" si="1298">MROUND(G160*$D161*0.01,2.5)</f>
        <v>47.5</v>
      </c>
      <c r="U160" s="47">
        <f t="shared" ref="U160" si="1299">MROUND(H160*$D161*0.01,2.5)</f>
        <v>47.5</v>
      </c>
      <c r="V160" s="47">
        <f t="shared" ref="V160" si="1300">MROUND(I160*$D161*0.01,2.5)</f>
        <v>47.5</v>
      </c>
      <c r="W160" s="47">
        <f t="shared" ref="W160" si="1301">MROUND(J160*$D161*0.01,2.5)</f>
        <v>0</v>
      </c>
      <c r="X160" s="47">
        <f t="shared" ref="X160" si="1302">MROUND(K160*$D161*0.01,2.5)</f>
        <v>0</v>
      </c>
      <c r="Y160" s="47">
        <f t="shared" ref="Y160" si="1303">MROUND(L160*$D161*0.01,2.5)</f>
        <v>0</v>
      </c>
      <c r="Z160" s="47">
        <f t="shared" ref="Z160" si="1304">MROUND(M160*$D161*0.01,2.5)</f>
        <v>0</v>
      </c>
      <c r="AA160" s="47">
        <f t="shared" ref="AA160" si="1305">MROUND(N160*$D161*0.01,2.5)</f>
        <v>0</v>
      </c>
      <c r="AB160" s="47">
        <f t="shared" ref="AB160" si="1306">MROUND(O160*$D161*0.01,2.5)</f>
        <v>0</v>
      </c>
      <c r="AC160" s="47">
        <f t="shared" ref="AC160" si="1307">MROUND(P160*$D161*0.01,2.5)</f>
        <v>0</v>
      </c>
      <c r="AD160" s="47">
        <f t="shared" ref="AD160" si="1308">MROUND(Q160*$D161*0.01,2.5)</f>
        <v>0</v>
      </c>
      <c r="AE160" s="47">
        <f t="shared" ref="AE160" si="1309">MROUND(R160*$D161*0.01,2.5)</f>
        <v>0</v>
      </c>
      <c r="AF160" s="47">
        <f t="shared" ref="AF160" si="1310">MROUND(S160*$D161*0.01,2.5)</f>
        <v>0</v>
      </c>
      <c r="AG160" s="48">
        <f t="shared" ref="AG160" si="1311">IF(T160=0,"",SUMPRODUCT(T160:AF160,T161:AF161))</f>
        <v>855</v>
      </c>
      <c r="AH160" s="49">
        <f t="shared" si="1265"/>
        <v>142.5</v>
      </c>
      <c r="AI160" s="43"/>
      <c r="AJ160" s="43"/>
    </row>
    <row r="161" spans="1:36" s="50" customFormat="1" ht="17.45" customHeight="1" x14ac:dyDescent="0.25">
      <c r="A161" s="43">
        <f t="shared" ref="A161" si="1312">B160</f>
        <v>3</v>
      </c>
      <c r="B161" s="112"/>
      <c r="C161" s="51" t="s">
        <v>102</v>
      </c>
      <c r="D161" s="51">
        <f>Opsætning!$D$10</f>
        <v>80</v>
      </c>
      <c r="E161" s="111" t="s">
        <v>100</v>
      </c>
      <c r="F161" s="111"/>
      <c r="G161" s="57">
        <f>IF($C$10="tempo",6,7)</f>
        <v>6</v>
      </c>
      <c r="H161" s="57">
        <f t="shared" ref="H161:I161" si="1313">IF($C$10="tempo",6,7)</f>
        <v>6</v>
      </c>
      <c r="I161" s="57">
        <f t="shared" si="1313"/>
        <v>6</v>
      </c>
      <c r="J161" s="57"/>
      <c r="K161" s="52"/>
      <c r="L161" s="52"/>
      <c r="M161" s="53"/>
      <c r="N161" s="53"/>
      <c r="O161" s="53"/>
      <c r="P161" s="53"/>
      <c r="Q161" s="53"/>
      <c r="R161" s="53"/>
      <c r="S161" s="53"/>
      <c r="T161" s="47">
        <f t="shared" ref="T161" si="1314">IF(G161="",,G161)</f>
        <v>6</v>
      </c>
      <c r="U161" s="47">
        <f t="shared" ref="U161" si="1315">IF(H161="",,H161)</f>
        <v>6</v>
      </c>
      <c r="V161" s="47">
        <f t="shared" ref="V161" si="1316">IF(I161="",,I161)</f>
        <v>6</v>
      </c>
      <c r="W161" s="47">
        <f t="shared" ref="W161" si="1317">IF(J161="",,J161)</f>
        <v>0</v>
      </c>
      <c r="X161" s="47">
        <f t="shared" ref="X161" si="1318">IF(K161="",,K161)</f>
        <v>0</v>
      </c>
      <c r="Y161" s="47">
        <f t="shared" ref="Y161" si="1319">IF(L161="",,L161)</f>
        <v>0</v>
      </c>
      <c r="Z161" s="47">
        <f t="shared" ref="Z161" si="1320">IF(M161="",,M161)</f>
        <v>0</v>
      </c>
      <c r="AA161" s="47">
        <f t="shared" ref="AA161" si="1321">IF(N161="",,N161)</f>
        <v>0</v>
      </c>
      <c r="AB161" s="47">
        <f t="shared" ref="AB161" si="1322">IF(O161="",,O161)</f>
        <v>0</v>
      </c>
      <c r="AC161" s="47">
        <f t="shared" ref="AC161" si="1323">IF(P161="",,P161)</f>
        <v>0</v>
      </c>
      <c r="AD161" s="47">
        <f t="shared" ref="AD161" si="1324">IF(Q161="",,Q161)</f>
        <v>0</v>
      </c>
      <c r="AE161" s="47">
        <f t="shared" ref="AE161" si="1325">IF(R161="",,R161)</f>
        <v>0</v>
      </c>
      <c r="AF161" s="47">
        <f t="shared" ref="AF161" si="1326">IF(S161="",,S161)</f>
        <v>0</v>
      </c>
      <c r="AG161" s="48">
        <f t="shared" ref="AG161" si="1327">IF(T161=0,"",SUM(T161:AF161))</f>
        <v>18</v>
      </c>
      <c r="AH161" s="49">
        <f t="shared" si="1265"/>
        <v>18</v>
      </c>
      <c r="AI161" s="43"/>
      <c r="AJ161" s="43"/>
    </row>
    <row r="162" spans="1:36" s="50" customFormat="1" ht="17.45" customHeight="1" x14ac:dyDescent="0.25">
      <c r="A162" s="43">
        <f t="shared" ref="A162" si="1328">B162</f>
        <v>4</v>
      </c>
      <c r="B162" s="132">
        <v>4</v>
      </c>
      <c r="C162" s="44"/>
      <c r="D162" s="44"/>
      <c r="E162" s="111" t="str">
        <f>'Opsætning1-5 (2)'!$D$25</f>
        <v>Pendlay rows</v>
      </c>
      <c r="F162" s="111"/>
      <c r="G162" s="56" t="s">
        <v>111</v>
      </c>
      <c r="H162" s="56" t="s">
        <v>111</v>
      </c>
      <c r="I162" s="56" t="s">
        <v>111</v>
      </c>
      <c r="J162" s="56" t="s">
        <v>111</v>
      </c>
      <c r="K162" s="54"/>
      <c r="L162" s="54"/>
      <c r="M162" s="54"/>
      <c r="N162" s="54"/>
      <c r="O162" s="54"/>
      <c r="P162" s="54"/>
      <c r="Q162" s="54"/>
      <c r="R162" s="54"/>
      <c r="S162" s="54"/>
      <c r="T162" s="102" t="str">
        <f>G162</f>
        <v>RIR 2</v>
      </c>
      <c r="U162" s="102" t="str">
        <f t="shared" ref="U162" si="1329">H162</f>
        <v>RIR 2</v>
      </c>
      <c r="V162" s="102" t="str">
        <f t="shared" ref="V162" si="1330">I162</f>
        <v>RIR 2</v>
      </c>
      <c r="W162" s="102" t="str">
        <f>J162</f>
        <v>RIR 2</v>
      </c>
      <c r="X162" s="102">
        <f t="shared" ref="X162:X163" si="1331">K162</f>
        <v>0</v>
      </c>
      <c r="Y162" s="102">
        <f t="shared" ref="Y162:Y163" si="1332">L162</f>
        <v>0</v>
      </c>
      <c r="Z162" s="102">
        <f t="shared" ref="Z162:Z163" si="1333">M162</f>
        <v>0</v>
      </c>
      <c r="AA162" s="102">
        <f t="shared" ref="AA162:AA163" si="1334">N162</f>
        <v>0</v>
      </c>
      <c r="AB162" s="102">
        <f t="shared" ref="AB162:AB163" si="1335">O162</f>
        <v>0</v>
      </c>
      <c r="AC162" s="102">
        <f t="shared" ref="AC162:AC163" si="1336">P162</f>
        <v>0</v>
      </c>
      <c r="AD162" s="102">
        <f t="shared" ref="AD162:AD163" si="1337">Q162</f>
        <v>0</v>
      </c>
      <c r="AE162" s="102">
        <f t="shared" ref="AE162:AE163" si="1338">R162</f>
        <v>0</v>
      </c>
      <c r="AF162" s="102">
        <f t="shared" ref="AF162:AF163" si="1339">S162</f>
        <v>0</v>
      </c>
      <c r="AG162" s="48">
        <f t="shared" ref="AG162" si="1340">IF(T162=0,"",SUMPRODUCT(T162:AF162,T163:AF163))</f>
        <v>0</v>
      </c>
      <c r="AH162" s="49">
        <f t="shared" si="1265"/>
        <v>0</v>
      </c>
      <c r="AI162" s="43"/>
      <c r="AJ162" s="43"/>
    </row>
    <row r="163" spans="1:36" s="50" customFormat="1" ht="17.45" customHeight="1" x14ac:dyDescent="0.25">
      <c r="A163" s="43">
        <f t="shared" ref="A163" si="1341">B162</f>
        <v>4</v>
      </c>
      <c r="B163" s="133"/>
      <c r="C163" s="51"/>
      <c r="D163" s="51" t="e">
        <f>_xlfn.IFS(D162="squat",Opsætning!#REF!,D162="bænk",Opsætning!#REF!,D162="dødløft",Opsætning!#REF!)</f>
        <v>#N/A</v>
      </c>
      <c r="E163" s="134" t="s">
        <v>100</v>
      </c>
      <c r="F163" s="136"/>
      <c r="G163" s="52">
        <v>8</v>
      </c>
      <c r="H163" s="52">
        <v>8</v>
      </c>
      <c r="I163" s="52">
        <v>8</v>
      </c>
      <c r="J163" s="52">
        <v>8</v>
      </c>
      <c r="K163" s="53"/>
      <c r="L163" s="53"/>
      <c r="M163" s="53"/>
      <c r="N163" s="53"/>
      <c r="O163" s="53"/>
      <c r="P163" s="53"/>
      <c r="Q163" s="53"/>
      <c r="R163" s="53"/>
      <c r="S163" s="53"/>
      <c r="T163" s="47">
        <f t="shared" ref="T163" si="1342">IF(G163="",,G163)</f>
        <v>8</v>
      </c>
      <c r="U163" s="47">
        <f t="shared" ref="U163" si="1343">IF(H163="",,H163)</f>
        <v>8</v>
      </c>
      <c r="V163" s="47">
        <f t="shared" ref="V163" si="1344">IF(I163="",,I163)</f>
        <v>8</v>
      </c>
      <c r="W163" s="102">
        <f>J163</f>
        <v>8</v>
      </c>
      <c r="X163" s="102">
        <f t="shared" si="1331"/>
        <v>0</v>
      </c>
      <c r="Y163" s="102">
        <f t="shared" si="1332"/>
        <v>0</v>
      </c>
      <c r="Z163" s="102">
        <f t="shared" si="1333"/>
        <v>0</v>
      </c>
      <c r="AA163" s="102">
        <f t="shared" si="1334"/>
        <v>0</v>
      </c>
      <c r="AB163" s="102">
        <f t="shared" si="1335"/>
        <v>0</v>
      </c>
      <c r="AC163" s="102">
        <f t="shared" si="1336"/>
        <v>0</v>
      </c>
      <c r="AD163" s="102">
        <f t="shared" si="1337"/>
        <v>0</v>
      </c>
      <c r="AE163" s="102">
        <f t="shared" si="1338"/>
        <v>0</v>
      </c>
      <c r="AF163" s="102">
        <f t="shared" si="1339"/>
        <v>0</v>
      </c>
      <c r="AG163" s="48">
        <f t="shared" ref="AG163" si="1345">IF(T163=0,"",SUM(T163:AF163))</f>
        <v>32</v>
      </c>
      <c r="AH163" s="49">
        <f t="shared" si="1265"/>
        <v>32</v>
      </c>
      <c r="AI163" s="43"/>
      <c r="AJ163" s="43"/>
    </row>
    <row r="164" spans="1:36" s="50" customFormat="1" ht="17.45" customHeight="1" thickBot="1" x14ac:dyDescent="0.3">
      <c r="A164" s="43"/>
      <c r="B164" s="58"/>
      <c r="C164" s="59"/>
      <c r="D164" s="59"/>
      <c r="E164" s="103"/>
      <c r="F164" s="103"/>
      <c r="G164" s="60"/>
      <c r="H164" s="60"/>
      <c r="I164" s="60"/>
      <c r="J164" s="60"/>
      <c r="K164" s="60"/>
      <c r="L164" s="60"/>
      <c r="M164" s="60"/>
      <c r="N164" s="60"/>
      <c r="O164" s="60"/>
      <c r="P164" s="60"/>
      <c r="Q164" s="60"/>
      <c r="R164" s="60"/>
      <c r="S164" s="60"/>
      <c r="T164" s="47"/>
      <c r="U164" s="47"/>
      <c r="V164" s="47"/>
      <c r="W164" s="47"/>
      <c r="X164" s="47"/>
      <c r="Y164" s="47"/>
      <c r="Z164" s="47"/>
      <c r="AA164" s="47"/>
      <c r="AB164" s="47"/>
      <c r="AC164" s="47"/>
      <c r="AD164" s="47"/>
      <c r="AE164" s="47"/>
      <c r="AF164" s="47"/>
      <c r="AG164" s="48"/>
      <c r="AH164" s="61"/>
      <c r="AI164" s="43"/>
      <c r="AJ164" s="43"/>
    </row>
    <row r="165" spans="1:36" ht="17.45" customHeight="1" x14ac:dyDescent="0.3">
      <c r="A165" s="31" t="s">
        <v>93</v>
      </c>
      <c r="B165" s="41" t="s">
        <v>10</v>
      </c>
      <c r="C165" s="121" t="s">
        <v>134</v>
      </c>
      <c r="D165" s="122"/>
      <c r="E165" s="123" t="str">
        <f>Opsætning!$D$17</f>
        <v>Tirsdag</v>
      </c>
      <c r="F165" s="124"/>
      <c r="G165" s="125" t="s">
        <v>98</v>
      </c>
      <c r="H165" s="126"/>
      <c r="I165" s="126"/>
      <c r="J165" s="126"/>
      <c r="K165" s="126"/>
      <c r="L165" s="126"/>
      <c r="M165" s="126"/>
      <c r="N165" s="126"/>
      <c r="O165" s="126"/>
      <c r="P165" s="126"/>
      <c r="Q165" s="126"/>
      <c r="R165" s="126"/>
      <c r="S165" s="127"/>
      <c r="T165" s="38"/>
      <c r="U165" s="38"/>
      <c r="V165" s="38"/>
      <c r="W165" s="38"/>
      <c r="X165" s="38"/>
      <c r="Y165" s="38"/>
      <c r="Z165" s="38"/>
      <c r="AA165" s="38"/>
      <c r="AB165" s="38"/>
      <c r="AC165" s="38"/>
      <c r="AD165" s="38"/>
      <c r="AE165" s="38"/>
      <c r="AF165" s="42"/>
      <c r="AG165" s="137"/>
      <c r="AH165" s="138"/>
    </row>
    <row r="166" spans="1:36" ht="17.45" customHeight="1" thickBot="1" x14ac:dyDescent="0.3">
      <c r="B166" s="130" t="s">
        <v>105</v>
      </c>
      <c r="C166" s="131"/>
      <c r="D166" s="131"/>
      <c r="E166" s="131"/>
      <c r="F166" s="131"/>
      <c r="G166" s="128"/>
      <c r="H166" s="128"/>
      <c r="I166" s="128"/>
      <c r="J166" s="128"/>
      <c r="K166" s="128"/>
      <c r="L166" s="128"/>
      <c r="M166" s="128"/>
      <c r="N166" s="128"/>
      <c r="O166" s="128"/>
      <c r="P166" s="128"/>
      <c r="Q166" s="128"/>
      <c r="R166" s="128"/>
      <c r="S166" s="129"/>
      <c r="T166" s="38"/>
      <c r="U166" s="38"/>
      <c r="V166" s="38"/>
      <c r="W166" s="38"/>
      <c r="X166" s="38"/>
      <c r="Y166" s="38"/>
      <c r="Z166" s="38"/>
      <c r="AA166" s="38"/>
      <c r="AB166" s="38"/>
      <c r="AC166" s="38"/>
      <c r="AD166" s="38"/>
      <c r="AE166" s="38"/>
      <c r="AF166" s="38"/>
      <c r="AG166" s="39"/>
      <c r="AH166" s="40"/>
    </row>
    <row r="167" spans="1:36" s="50" customFormat="1" ht="17.45" customHeight="1" x14ac:dyDescent="0.25">
      <c r="A167" s="43">
        <f>B167</f>
        <v>1</v>
      </c>
      <c r="B167" s="112">
        <v>1</v>
      </c>
      <c r="C167" s="44" t="str">
        <f>'Opsætning1-5 (2)'!$E$8</f>
        <v>Tempo</v>
      </c>
      <c r="D167" s="44" t="s">
        <v>89</v>
      </c>
      <c r="E167" s="111" t="str">
        <f>'Opsætning1-5 (2)'!$D$8</f>
        <v>Highbar squat 404</v>
      </c>
      <c r="F167" s="111"/>
      <c r="G167" s="45">
        <f>IF($C$17="tempo",58,72)</f>
        <v>58</v>
      </c>
      <c r="H167" s="45">
        <f t="shared" ref="H167:J167" si="1346">IF($C$17="tempo",58,72)</f>
        <v>58</v>
      </c>
      <c r="I167" s="45">
        <f t="shared" si="1346"/>
        <v>58</v>
      </c>
      <c r="J167" s="45">
        <f t="shared" si="1346"/>
        <v>58</v>
      </c>
      <c r="K167" s="46"/>
      <c r="L167" s="46"/>
      <c r="M167" s="46"/>
      <c r="N167" s="46"/>
      <c r="O167" s="46"/>
      <c r="P167" s="46"/>
      <c r="Q167" s="46"/>
      <c r="R167" s="46"/>
      <c r="S167" s="46"/>
      <c r="T167" s="47">
        <f>MROUND(G167*$D168*0.01,2.5)</f>
        <v>70</v>
      </c>
      <c r="U167" s="47">
        <f t="shared" ref="U167" si="1347">MROUND(H167*$D168*0.01,2.5)</f>
        <v>70</v>
      </c>
      <c r="V167" s="47">
        <f t="shared" ref="V167" si="1348">MROUND(I167*$D168*0.01,2.5)</f>
        <v>70</v>
      </c>
      <c r="W167" s="47">
        <f t="shared" ref="W167" si="1349">MROUND(J167*$D168*0.01,2.5)</f>
        <v>70</v>
      </c>
      <c r="X167" s="47">
        <f t="shared" ref="X167" si="1350">MROUND(K167*$D168*0.01,2.5)</f>
        <v>0</v>
      </c>
      <c r="Y167" s="47">
        <f t="shared" ref="Y167" si="1351">MROUND(L167*$D168*0.01,2.5)</f>
        <v>0</v>
      </c>
      <c r="Z167" s="47">
        <f t="shared" ref="Z167" si="1352">MROUND(M167*$D168*0.01,2.5)</f>
        <v>0</v>
      </c>
      <c r="AA167" s="47">
        <f t="shared" ref="AA167" si="1353">MROUND(N167*$D168*0.01,2.5)</f>
        <v>0</v>
      </c>
      <c r="AB167" s="47">
        <f t="shared" ref="AB167" si="1354">MROUND(O167*$D168*0.01,2.5)</f>
        <v>0</v>
      </c>
      <c r="AC167" s="47">
        <f t="shared" ref="AC167" si="1355">MROUND(P167*$D168*0.01,2.5)</f>
        <v>0</v>
      </c>
      <c r="AD167" s="47">
        <f t="shared" ref="AD167" si="1356">MROUND(Q167*$D168*0.01,2.5)</f>
        <v>0</v>
      </c>
      <c r="AE167" s="47">
        <f t="shared" ref="AE167" si="1357">MROUND(R167*$D168*0.01,2.5)</f>
        <v>0</v>
      </c>
      <c r="AF167" s="47">
        <f t="shared" ref="AF167" si="1358">MROUND(S167*$D168*0.01,2.5)</f>
        <v>0</v>
      </c>
      <c r="AG167" s="48">
        <f>IF(T167=0,"",SUMPRODUCT(T167:AF167,T168:AF168))</f>
        <v>1400</v>
      </c>
      <c r="AH167" s="49">
        <f>SUM(T167:AF167)</f>
        <v>280</v>
      </c>
      <c r="AI167" s="43"/>
      <c r="AJ167" s="43"/>
    </row>
    <row r="168" spans="1:36" s="50" customFormat="1" ht="17.45" customHeight="1" x14ac:dyDescent="0.25">
      <c r="A168" s="43">
        <f>B167</f>
        <v>1</v>
      </c>
      <c r="B168" s="112"/>
      <c r="C168" s="51" t="s">
        <v>102</v>
      </c>
      <c r="D168" s="51">
        <f>Opsætning!$D$9</f>
        <v>120</v>
      </c>
      <c r="E168" s="111" t="s">
        <v>100</v>
      </c>
      <c r="F168" s="111"/>
      <c r="G168" s="52">
        <f>IF($C$17="tempo",5,7)</f>
        <v>5</v>
      </c>
      <c r="H168" s="52">
        <f t="shared" ref="H168:J168" si="1359">IF($C$17="tempo",5,7)</f>
        <v>5</v>
      </c>
      <c r="I168" s="52">
        <f t="shared" si="1359"/>
        <v>5</v>
      </c>
      <c r="J168" s="52">
        <f t="shared" si="1359"/>
        <v>5</v>
      </c>
      <c r="K168" s="53"/>
      <c r="L168" s="53"/>
      <c r="M168" s="53"/>
      <c r="N168" s="53"/>
      <c r="O168" s="53"/>
      <c r="P168" s="53"/>
      <c r="Q168" s="53"/>
      <c r="R168" s="53"/>
      <c r="S168" s="53"/>
      <c r="T168" s="47">
        <f t="shared" ref="T168" si="1360">IF(G168="",,G168)</f>
        <v>5</v>
      </c>
      <c r="U168" s="47">
        <f t="shared" ref="U168" si="1361">IF(H168="",,H168)</f>
        <v>5</v>
      </c>
      <c r="V168" s="47">
        <f t="shared" ref="V168" si="1362">IF(I168="",,I168)</f>
        <v>5</v>
      </c>
      <c r="W168" s="47">
        <f t="shared" ref="W168" si="1363">IF(J168="",,J168)</f>
        <v>5</v>
      </c>
      <c r="X168" s="47">
        <f t="shared" ref="X168" si="1364">IF(K168="",,K168)</f>
        <v>0</v>
      </c>
      <c r="Y168" s="47">
        <f t="shared" ref="Y168" si="1365">IF(L168="",,L168)</f>
        <v>0</v>
      </c>
      <c r="Z168" s="47">
        <f t="shared" ref="Z168" si="1366">IF(M168="",,M168)</f>
        <v>0</v>
      </c>
      <c r="AA168" s="47">
        <f t="shared" ref="AA168" si="1367">IF(N168="",,N168)</f>
        <v>0</v>
      </c>
      <c r="AB168" s="47">
        <f t="shared" ref="AB168" si="1368">IF(O168="",,O168)</f>
        <v>0</v>
      </c>
      <c r="AC168" s="47">
        <f t="shared" ref="AC168" si="1369">IF(P168="",,P168)</f>
        <v>0</v>
      </c>
      <c r="AD168" s="47">
        <f t="shared" ref="AD168" si="1370">IF(Q168="",,Q168)</f>
        <v>0</v>
      </c>
      <c r="AE168" s="47">
        <f t="shared" ref="AE168" si="1371">IF(R168="",,R168)</f>
        <v>0</v>
      </c>
      <c r="AF168" s="47">
        <f t="shared" ref="AF168" si="1372">IF(S168="",,S168)</f>
        <v>0</v>
      </c>
      <c r="AG168" s="48">
        <f>IF(T168=0,"",SUM(T168:AF168))</f>
        <v>20</v>
      </c>
      <c r="AH168" s="49">
        <f t="shared" ref="AH168:AH174" si="1373">SUM(T168:AF168)</f>
        <v>20</v>
      </c>
      <c r="AI168" s="43"/>
      <c r="AJ168" s="43"/>
    </row>
    <row r="169" spans="1:36" s="50" customFormat="1" ht="17.45" customHeight="1" x14ac:dyDescent="0.25">
      <c r="A169" s="43">
        <f t="shared" ref="A169" si="1374">B169</f>
        <v>2</v>
      </c>
      <c r="B169" s="112">
        <v>2</v>
      </c>
      <c r="C169" s="44"/>
      <c r="D169" s="44" t="s">
        <v>101</v>
      </c>
      <c r="E169" s="111" t="str">
        <f>'Opsætning1-5 (2)'!$D$15</f>
        <v>Bænk med 2-3 sek. Stop</v>
      </c>
      <c r="F169" s="111"/>
      <c r="G169" s="54">
        <v>76</v>
      </c>
      <c r="H169" s="54">
        <v>76</v>
      </c>
      <c r="I169" s="54">
        <v>76</v>
      </c>
      <c r="J169" s="54">
        <v>76</v>
      </c>
      <c r="K169" s="54">
        <v>76</v>
      </c>
      <c r="L169" s="54">
        <v>76</v>
      </c>
      <c r="M169" s="54"/>
      <c r="N169" s="54"/>
      <c r="O169" s="54"/>
      <c r="P169" s="54"/>
      <c r="Q169" s="54"/>
      <c r="R169" s="54"/>
      <c r="S169" s="54"/>
      <c r="T169" s="47">
        <f t="shared" ref="T169" si="1375">MROUND(G169*$D170*0.01,2.5)</f>
        <v>60</v>
      </c>
      <c r="U169" s="47">
        <f t="shared" ref="U169" si="1376">MROUND(H169*$D170*0.01,2.5)</f>
        <v>60</v>
      </c>
      <c r="V169" s="47">
        <f t="shared" ref="V169" si="1377">MROUND(I169*$D170*0.01,2.5)</f>
        <v>60</v>
      </c>
      <c r="W169" s="47">
        <f t="shared" ref="W169" si="1378">MROUND(J169*$D170*0.01,2.5)</f>
        <v>60</v>
      </c>
      <c r="X169" s="47">
        <f t="shared" ref="X169" si="1379">MROUND(K169*$D170*0.01,2.5)</f>
        <v>60</v>
      </c>
      <c r="Y169" s="47">
        <f t="shared" ref="Y169" si="1380">MROUND(L169*$D170*0.01,2.5)</f>
        <v>60</v>
      </c>
      <c r="Z169" s="47">
        <f t="shared" ref="Z169" si="1381">MROUND(M169*$D170*0.01,2.5)</f>
        <v>0</v>
      </c>
      <c r="AA169" s="47">
        <f t="shared" ref="AA169" si="1382">MROUND(N169*$D170*0.01,2.5)</f>
        <v>0</v>
      </c>
      <c r="AB169" s="47">
        <f t="shared" ref="AB169" si="1383">MROUND(O169*$D170*0.01,2.5)</f>
        <v>0</v>
      </c>
      <c r="AC169" s="47">
        <f t="shared" ref="AC169" si="1384">MROUND(P169*$D170*0.01,2.5)</f>
        <v>0</v>
      </c>
      <c r="AD169" s="47">
        <f t="shared" ref="AD169" si="1385">MROUND(Q169*$D170*0.01,2.5)</f>
        <v>0</v>
      </c>
      <c r="AE169" s="47">
        <f t="shared" ref="AE169" si="1386">MROUND(R169*$D170*0.01,2.5)</f>
        <v>0</v>
      </c>
      <c r="AF169" s="47">
        <f t="shared" ref="AF169" si="1387">MROUND(S169*$D170*0.01,2.5)</f>
        <v>0</v>
      </c>
      <c r="AG169" s="48">
        <f t="shared" ref="AG169" si="1388">IF(T169=0,"",SUMPRODUCT(T169:AF169,T170:AF170))</f>
        <v>1440</v>
      </c>
      <c r="AH169" s="49">
        <f t="shared" si="1373"/>
        <v>360</v>
      </c>
      <c r="AI169" s="43"/>
      <c r="AJ169" s="43"/>
    </row>
    <row r="170" spans="1:36" s="50" customFormat="1" ht="17.45" customHeight="1" x14ac:dyDescent="0.25">
      <c r="A170" s="43">
        <f t="shared" ref="A170" si="1389">B169</f>
        <v>2</v>
      </c>
      <c r="B170" s="112"/>
      <c r="C170" s="51" t="s">
        <v>102</v>
      </c>
      <c r="D170" s="51">
        <f>Opsætning!$D$10</f>
        <v>80</v>
      </c>
      <c r="E170" s="111" t="s">
        <v>100</v>
      </c>
      <c r="F170" s="111"/>
      <c r="G170" s="53">
        <v>4</v>
      </c>
      <c r="H170" s="53">
        <v>4</v>
      </c>
      <c r="I170" s="53">
        <v>4</v>
      </c>
      <c r="J170" s="53">
        <v>4</v>
      </c>
      <c r="K170" s="53">
        <v>4</v>
      </c>
      <c r="L170" s="53">
        <v>4</v>
      </c>
      <c r="M170" s="53"/>
      <c r="N170" s="53"/>
      <c r="O170" s="53"/>
      <c r="P170" s="53"/>
      <c r="Q170" s="53"/>
      <c r="R170" s="53"/>
      <c r="S170" s="53"/>
      <c r="T170" s="47">
        <f t="shared" ref="T170" si="1390">IF(G170="",,G170)</f>
        <v>4</v>
      </c>
      <c r="U170" s="47">
        <f t="shared" ref="U170" si="1391">IF(H170="",,H170)</f>
        <v>4</v>
      </c>
      <c r="V170" s="47">
        <f t="shared" ref="V170" si="1392">IF(I170="",,I170)</f>
        <v>4</v>
      </c>
      <c r="W170" s="47">
        <f t="shared" ref="W170" si="1393">IF(J170="",,J170)</f>
        <v>4</v>
      </c>
      <c r="X170" s="47">
        <f t="shared" ref="X170" si="1394">IF(K170="",,K170)</f>
        <v>4</v>
      </c>
      <c r="Y170" s="47">
        <f t="shared" ref="Y170" si="1395">IF(L170="",,L170)</f>
        <v>4</v>
      </c>
      <c r="Z170" s="47">
        <f t="shared" ref="Z170" si="1396">IF(M170="",,M170)</f>
        <v>0</v>
      </c>
      <c r="AA170" s="47">
        <f t="shared" ref="AA170" si="1397">IF(N170="",,N170)</f>
        <v>0</v>
      </c>
      <c r="AB170" s="47">
        <f t="shared" ref="AB170" si="1398">IF(O170="",,O170)</f>
        <v>0</v>
      </c>
      <c r="AC170" s="47">
        <f t="shared" ref="AC170" si="1399">IF(P170="",,P170)</f>
        <v>0</v>
      </c>
      <c r="AD170" s="47">
        <f t="shared" ref="AD170" si="1400">IF(Q170="",,Q170)</f>
        <v>0</v>
      </c>
      <c r="AE170" s="47">
        <f t="shared" ref="AE170" si="1401">IF(R170="",,R170)</f>
        <v>0</v>
      </c>
      <c r="AF170" s="47">
        <f t="shared" ref="AF170" si="1402">IF(S170="",,S170)</f>
        <v>0</v>
      </c>
      <c r="AG170" s="48">
        <f t="shared" ref="AG170" si="1403">IF(T170=0,"",SUM(T170:AF170))</f>
        <v>24</v>
      </c>
      <c r="AH170" s="49">
        <f t="shared" si="1373"/>
        <v>24</v>
      </c>
      <c r="AI170" s="43"/>
      <c r="AJ170" s="43"/>
    </row>
    <row r="171" spans="1:36" s="50" customFormat="1" ht="17.45" customHeight="1" x14ac:dyDescent="0.25">
      <c r="A171" s="43">
        <f t="shared" ref="A171" si="1404">B171</f>
        <v>3</v>
      </c>
      <c r="B171" s="112">
        <v>3</v>
      </c>
      <c r="C171" s="44"/>
      <c r="D171" s="44" t="s">
        <v>92</v>
      </c>
      <c r="E171" s="111" t="str">
        <f>'Opsætning1-5 (2)'!$D$19</f>
        <v>Konventionel dødløft</v>
      </c>
      <c r="F171" s="111"/>
      <c r="G171" s="55">
        <v>75</v>
      </c>
      <c r="H171" s="55">
        <v>75</v>
      </c>
      <c r="I171" s="55">
        <v>75</v>
      </c>
      <c r="J171" s="55">
        <v>75</v>
      </c>
      <c r="K171" s="56">
        <v>75</v>
      </c>
      <c r="L171" s="56"/>
      <c r="M171" s="54"/>
      <c r="N171" s="54"/>
      <c r="O171" s="54"/>
      <c r="P171" s="54"/>
      <c r="Q171" s="54"/>
      <c r="R171" s="54"/>
      <c r="S171" s="54"/>
      <c r="T171" s="47">
        <f t="shared" ref="T171" si="1405">MROUND(G171*$D172*0.01,2.5)</f>
        <v>112.5</v>
      </c>
      <c r="U171" s="47">
        <f t="shared" ref="U171" si="1406">MROUND(H171*$D172*0.01,2.5)</f>
        <v>112.5</v>
      </c>
      <c r="V171" s="47">
        <f t="shared" ref="V171" si="1407">MROUND(I171*$D172*0.01,2.5)</f>
        <v>112.5</v>
      </c>
      <c r="W171" s="47">
        <f t="shared" ref="W171" si="1408">MROUND(J171*$D172*0.01,2.5)</f>
        <v>112.5</v>
      </c>
      <c r="X171" s="47">
        <f t="shared" ref="X171" si="1409">MROUND(K171*$D172*0.01,2.5)</f>
        <v>112.5</v>
      </c>
      <c r="Y171" s="47">
        <f t="shared" ref="Y171" si="1410">MROUND(L171*$D172*0.01,2.5)</f>
        <v>0</v>
      </c>
      <c r="Z171" s="47">
        <f t="shared" ref="Z171" si="1411">MROUND(M171*$D172*0.01,2.5)</f>
        <v>0</v>
      </c>
      <c r="AA171" s="47">
        <f t="shared" ref="AA171" si="1412">MROUND(N171*$D172*0.01,2.5)</f>
        <v>0</v>
      </c>
      <c r="AB171" s="47">
        <f t="shared" ref="AB171" si="1413">MROUND(O171*$D172*0.01,2.5)</f>
        <v>0</v>
      </c>
      <c r="AC171" s="47">
        <f t="shared" ref="AC171" si="1414">MROUND(P171*$D172*0.01,2.5)</f>
        <v>0</v>
      </c>
      <c r="AD171" s="47">
        <f t="shared" ref="AD171" si="1415">MROUND(Q171*$D172*0.01,2.5)</f>
        <v>0</v>
      </c>
      <c r="AE171" s="47">
        <f t="shared" ref="AE171" si="1416">MROUND(R171*$D172*0.01,2.5)</f>
        <v>0</v>
      </c>
      <c r="AF171" s="47">
        <f t="shared" ref="AF171" si="1417">MROUND(S171*$D172*0.01,2.5)</f>
        <v>0</v>
      </c>
      <c r="AG171" s="48">
        <f t="shared" ref="AG171" si="1418">IF(T171=0,"",SUMPRODUCT(T171:AF171,T172:AF172))</f>
        <v>2812.5</v>
      </c>
      <c r="AH171" s="49">
        <f t="shared" si="1373"/>
        <v>562.5</v>
      </c>
      <c r="AI171" s="43"/>
      <c r="AJ171" s="43"/>
    </row>
    <row r="172" spans="1:36" s="50" customFormat="1" ht="17.45" customHeight="1" x14ac:dyDescent="0.25">
      <c r="A172" s="43">
        <f t="shared" ref="A172" si="1419">B171</f>
        <v>3</v>
      </c>
      <c r="B172" s="112"/>
      <c r="C172" s="51" t="s">
        <v>102</v>
      </c>
      <c r="D172" s="51">
        <f>Opsætning!$D$11</f>
        <v>150</v>
      </c>
      <c r="E172" s="111" t="s">
        <v>100</v>
      </c>
      <c r="F172" s="111"/>
      <c r="G172" s="57">
        <v>5</v>
      </c>
      <c r="H172" s="57">
        <v>5</v>
      </c>
      <c r="I172" s="57">
        <v>5</v>
      </c>
      <c r="J172" s="57">
        <v>5</v>
      </c>
      <c r="K172" s="52">
        <v>5</v>
      </c>
      <c r="L172" s="52"/>
      <c r="M172" s="53"/>
      <c r="N172" s="53"/>
      <c r="O172" s="53"/>
      <c r="P172" s="53"/>
      <c r="Q172" s="53"/>
      <c r="R172" s="53"/>
      <c r="S172" s="53"/>
      <c r="T172" s="47">
        <f t="shared" ref="T172" si="1420">IF(G172="",,G172)</f>
        <v>5</v>
      </c>
      <c r="U172" s="47">
        <f t="shared" ref="U172" si="1421">IF(H172="",,H172)</f>
        <v>5</v>
      </c>
      <c r="V172" s="47">
        <f t="shared" ref="V172" si="1422">IF(I172="",,I172)</f>
        <v>5</v>
      </c>
      <c r="W172" s="47">
        <f t="shared" ref="W172" si="1423">IF(J172="",,J172)</f>
        <v>5</v>
      </c>
      <c r="X172" s="47">
        <f t="shared" ref="X172" si="1424">IF(K172="",,K172)</f>
        <v>5</v>
      </c>
      <c r="Y172" s="47">
        <f t="shared" ref="Y172" si="1425">IF(L172="",,L172)</f>
        <v>0</v>
      </c>
      <c r="Z172" s="47">
        <f t="shared" ref="Z172" si="1426">IF(M172="",,M172)</f>
        <v>0</v>
      </c>
      <c r="AA172" s="47">
        <f t="shared" ref="AA172" si="1427">IF(N172="",,N172)</f>
        <v>0</v>
      </c>
      <c r="AB172" s="47">
        <f t="shared" ref="AB172" si="1428">IF(O172="",,O172)</f>
        <v>0</v>
      </c>
      <c r="AC172" s="47">
        <f t="shared" ref="AC172" si="1429">IF(P172="",,P172)</f>
        <v>0</v>
      </c>
      <c r="AD172" s="47">
        <f t="shared" ref="AD172" si="1430">IF(Q172="",,Q172)</f>
        <v>0</v>
      </c>
      <c r="AE172" s="47">
        <f t="shared" ref="AE172" si="1431">IF(R172="",,R172)</f>
        <v>0</v>
      </c>
      <c r="AF172" s="47">
        <f t="shared" ref="AF172" si="1432">IF(S172="",,S172)</f>
        <v>0</v>
      </c>
      <c r="AG172" s="48">
        <f t="shared" ref="AG172" si="1433">IF(T172=0,"",SUM(T172:AF172))</f>
        <v>25</v>
      </c>
      <c r="AH172" s="49">
        <f t="shared" si="1373"/>
        <v>25</v>
      </c>
      <c r="AI172" s="43"/>
      <c r="AJ172" s="43"/>
    </row>
    <row r="173" spans="1:36" s="50" customFormat="1" ht="17.45" customHeight="1" x14ac:dyDescent="0.25">
      <c r="A173" s="43">
        <f t="shared" ref="A173" si="1434">B173</f>
        <v>4</v>
      </c>
      <c r="B173" s="132">
        <v>4</v>
      </c>
      <c r="C173" s="44"/>
      <c r="D173" s="44"/>
      <c r="E173" s="111" t="str">
        <f>'Opsætning1-5 (2)'!$D$26</f>
        <v>Military press</v>
      </c>
      <c r="F173" s="111"/>
      <c r="G173" s="56" t="s">
        <v>103</v>
      </c>
      <c r="H173" s="56" t="s">
        <v>111</v>
      </c>
      <c r="I173" s="56" t="s">
        <v>111</v>
      </c>
      <c r="J173" s="56" t="s">
        <v>111</v>
      </c>
      <c r="K173" s="54"/>
      <c r="L173" s="54"/>
      <c r="M173" s="54"/>
      <c r="N173" s="54"/>
      <c r="O173" s="54"/>
      <c r="P173" s="54"/>
      <c r="Q173" s="54"/>
      <c r="R173" s="54"/>
      <c r="S173" s="54"/>
      <c r="T173" s="102" t="str">
        <f>G173</f>
        <v>RIR 3</v>
      </c>
      <c r="U173" s="102" t="str">
        <f t="shared" ref="U173" si="1435">H173</f>
        <v>RIR 2</v>
      </c>
      <c r="V173" s="102" t="str">
        <f t="shared" ref="V173" si="1436">I173</f>
        <v>RIR 2</v>
      </c>
      <c r="W173" s="102" t="str">
        <f>J173</f>
        <v>RIR 2</v>
      </c>
      <c r="X173" s="102">
        <f t="shared" ref="X173:X174" si="1437">K173</f>
        <v>0</v>
      </c>
      <c r="Y173" s="102">
        <f t="shared" ref="Y173:Y174" si="1438">L173</f>
        <v>0</v>
      </c>
      <c r="Z173" s="102">
        <f t="shared" ref="Z173:Z174" si="1439">M173</f>
        <v>0</v>
      </c>
      <c r="AA173" s="102">
        <f t="shared" ref="AA173:AA174" si="1440">N173</f>
        <v>0</v>
      </c>
      <c r="AB173" s="102">
        <f t="shared" ref="AB173:AB174" si="1441">O173</f>
        <v>0</v>
      </c>
      <c r="AC173" s="102">
        <f t="shared" ref="AC173:AC174" si="1442">P173</f>
        <v>0</v>
      </c>
      <c r="AD173" s="102">
        <f t="shared" ref="AD173:AD174" si="1443">Q173</f>
        <v>0</v>
      </c>
      <c r="AE173" s="102">
        <f t="shared" ref="AE173:AE174" si="1444">R173</f>
        <v>0</v>
      </c>
      <c r="AF173" s="102">
        <f t="shared" ref="AF173:AF174" si="1445">S173</f>
        <v>0</v>
      </c>
      <c r="AG173" s="48">
        <f t="shared" ref="AG173" si="1446">IF(T173=0,"",SUMPRODUCT(T173:AF173,T174:AF174))</f>
        <v>0</v>
      </c>
      <c r="AH173" s="49">
        <f t="shared" si="1373"/>
        <v>0</v>
      </c>
      <c r="AI173" s="43"/>
      <c r="AJ173" s="43"/>
    </row>
    <row r="174" spans="1:36" s="50" customFormat="1" ht="17.45" customHeight="1" x14ac:dyDescent="0.25">
      <c r="A174" s="43">
        <f t="shared" ref="A174" si="1447">B173</f>
        <v>4</v>
      </c>
      <c r="B174" s="133"/>
      <c r="C174" s="51"/>
      <c r="D174" s="51" t="e">
        <f>_xlfn.IFS(D173="squat",Opsætning!#REF!,D173="bænk",Opsætning!#REF!,D173="dødløft",Opsætning!#REF!)</f>
        <v>#N/A</v>
      </c>
      <c r="E174" s="134" t="s">
        <v>100</v>
      </c>
      <c r="F174" s="136"/>
      <c r="G174" s="52">
        <v>8</v>
      </c>
      <c r="H174" s="52">
        <v>8</v>
      </c>
      <c r="I174" s="52">
        <v>8</v>
      </c>
      <c r="J174" s="52">
        <v>8</v>
      </c>
      <c r="K174" s="53"/>
      <c r="L174" s="53"/>
      <c r="M174" s="53"/>
      <c r="N174" s="53"/>
      <c r="O174" s="53"/>
      <c r="P174" s="53"/>
      <c r="Q174" s="53"/>
      <c r="R174" s="53"/>
      <c r="S174" s="53"/>
      <c r="T174" s="47">
        <f t="shared" ref="T174" si="1448">IF(G174="",,G174)</f>
        <v>8</v>
      </c>
      <c r="U174" s="47">
        <f t="shared" ref="U174" si="1449">IF(H174="",,H174)</f>
        <v>8</v>
      </c>
      <c r="V174" s="47">
        <f t="shared" ref="V174" si="1450">IF(I174="",,I174)</f>
        <v>8</v>
      </c>
      <c r="W174" s="102">
        <f>J174</f>
        <v>8</v>
      </c>
      <c r="X174" s="102">
        <f t="shared" si="1437"/>
        <v>0</v>
      </c>
      <c r="Y174" s="102">
        <f t="shared" si="1438"/>
        <v>0</v>
      </c>
      <c r="Z174" s="102">
        <f t="shared" si="1439"/>
        <v>0</v>
      </c>
      <c r="AA174" s="102">
        <f t="shared" si="1440"/>
        <v>0</v>
      </c>
      <c r="AB174" s="102">
        <f t="shared" si="1441"/>
        <v>0</v>
      </c>
      <c r="AC174" s="102">
        <f t="shared" si="1442"/>
        <v>0</v>
      </c>
      <c r="AD174" s="102">
        <f t="shared" si="1443"/>
        <v>0</v>
      </c>
      <c r="AE174" s="102">
        <f t="shared" si="1444"/>
        <v>0</v>
      </c>
      <c r="AF174" s="102">
        <f t="shared" si="1445"/>
        <v>0</v>
      </c>
      <c r="AG174" s="48">
        <f t="shared" ref="AG174" si="1451">IF(T174=0,"",SUM(T174:AF174))</f>
        <v>32</v>
      </c>
      <c r="AH174" s="49">
        <f t="shared" si="1373"/>
        <v>32</v>
      </c>
      <c r="AI174" s="43"/>
      <c r="AJ174" s="43"/>
    </row>
    <row r="175" spans="1:36" s="50" customFormat="1" ht="17.45" customHeight="1" thickBot="1" x14ac:dyDescent="0.3">
      <c r="A175" s="43"/>
      <c r="B175" s="58"/>
      <c r="C175" s="59"/>
      <c r="D175" s="59"/>
      <c r="E175" s="103"/>
      <c r="F175" s="103"/>
      <c r="G175" s="60"/>
      <c r="H175" s="60"/>
      <c r="I175" s="60"/>
      <c r="J175" s="60"/>
      <c r="K175" s="60"/>
      <c r="L175" s="60"/>
      <c r="M175" s="60"/>
      <c r="N175" s="60"/>
      <c r="O175" s="60"/>
      <c r="P175" s="60"/>
      <c r="Q175" s="60"/>
      <c r="R175" s="60"/>
      <c r="S175" s="60"/>
      <c r="T175" s="47"/>
      <c r="U175" s="47"/>
      <c r="V175" s="47"/>
      <c r="W175" s="47"/>
      <c r="X175" s="47"/>
      <c r="Y175" s="47"/>
      <c r="Z175" s="47"/>
      <c r="AA175" s="47"/>
      <c r="AB175" s="47"/>
      <c r="AC175" s="47"/>
      <c r="AD175" s="47"/>
      <c r="AE175" s="47"/>
      <c r="AF175" s="47"/>
      <c r="AG175" s="48"/>
      <c r="AH175" s="61"/>
      <c r="AI175" s="43"/>
      <c r="AJ175" s="43"/>
    </row>
    <row r="176" spans="1:36" ht="17.45" customHeight="1" x14ac:dyDescent="0.25">
      <c r="A176" s="31" t="s">
        <v>93</v>
      </c>
      <c r="B176" s="41" t="s">
        <v>10</v>
      </c>
      <c r="C176" s="121" t="s">
        <v>134</v>
      </c>
      <c r="D176" s="122"/>
      <c r="E176" s="123" t="str">
        <f>Opsætning!$D$18</f>
        <v>Torsdag</v>
      </c>
      <c r="F176" s="124"/>
      <c r="G176" s="125" t="s">
        <v>98</v>
      </c>
      <c r="H176" s="126"/>
      <c r="I176" s="126"/>
      <c r="J176" s="126"/>
      <c r="K176" s="126"/>
      <c r="L176" s="126"/>
      <c r="M176" s="126"/>
      <c r="N176" s="126"/>
      <c r="O176" s="126"/>
      <c r="P176" s="126"/>
      <c r="Q176" s="126"/>
      <c r="R176" s="126"/>
      <c r="S176" s="127"/>
      <c r="T176" s="38"/>
      <c r="U176" s="38"/>
      <c r="V176" s="38"/>
      <c r="W176" s="38"/>
      <c r="X176" s="38"/>
      <c r="Y176" s="38"/>
      <c r="Z176" s="38"/>
      <c r="AA176" s="38"/>
      <c r="AB176" s="38"/>
      <c r="AC176" s="38"/>
      <c r="AD176" s="38"/>
      <c r="AE176" s="38"/>
      <c r="AF176" s="38"/>
      <c r="AG176" s="39" t="s">
        <v>106</v>
      </c>
      <c r="AH176" s="40" t="s">
        <v>107</v>
      </c>
    </row>
    <row r="177" spans="1:36" ht="17.45" customHeight="1" thickBot="1" x14ac:dyDescent="0.3">
      <c r="B177" s="130" t="s">
        <v>110</v>
      </c>
      <c r="C177" s="131"/>
      <c r="D177" s="131"/>
      <c r="E177" s="131"/>
      <c r="F177" s="131"/>
      <c r="G177" s="128"/>
      <c r="H177" s="128"/>
      <c r="I177" s="128"/>
      <c r="J177" s="128"/>
      <c r="K177" s="128"/>
      <c r="L177" s="128"/>
      <c r="M177" s="128"/>
      <c r="N177" s="128"/>
      <c r="O177" s="128"/>
      <c r="P177" s="128"/>
      <c r="Q177" s="128"/>
      <c r="R177" s="128"/>
      <c r="S177" s="129"/>
      <c r="T177" s="38"/>
      <c r="U177" s="38"/>
      <c r="V177" s="38"/>
      <c r="W177" s="38"/>
      <c r="X177" s="38"/>
      <c r="Y177" s="38"/>
      <c r="Z177" s="38"/>
      <c r="AA177" s="38"/>
      <c r="AB177" s="38"/>
      <c r="AC177" s="38"/>
      <c r="AD177" s="38"/>
      <c r="AE177" s="38"/>
      <c r="AF177" s="38"/>
      <c r="AG177" s="39"/>
      <c r="AH177" s="40"/>
    </row>
    <row r="178" spans="1:36" s="50" customFormat="1" ht="17.45" customHeight="1" x14ac:dyDescent="0.25">
      <c r="A178" s="43">
        <f>B178</f>
        <v>1</v>
      </c>
      <c r="B178" s="112">
        <v>1</v>
      </c>
      <c r="C178" s="44"/>
      <c r="D178" s="44" t="s">
        <v>89</v>
      </c>
      <c r="E178" s="111" t="str">
        <f>'Opsætning1-5 (2)'!$D$9</f>
        <v>Lowbar Squat med kort stop i bunden</v>
      </c>
      <c r="F178" s="111"/>
      <c r="G178" s="45">
        <v>66</v>
      </c>
      <c r="H178" s="45">
        <v>66</v>
      </c>
      <c r="I178" s="46">
        <v>66</v>
      </c>
      <c r="J178" s="46">
        <v>66</v>
      </c>
      <c r="K178" s="46"/>
      <c r="L178" s="46"/>
      <c r="M178" s="46"/>
      <c r="N178" s="46"/>
      <c r="O178" s="46"/>
      <c r="P178" s="46"/>
      <c r="Q178" s="46"/>
      <c r="R178" s="46"/>
      <c r="S178" s="46"/>
      <c r="T178" s="47">
        <f>MROUND(G178*$D179*0.01,2.5)</f>
        <v>80</v>
      </c>
      <c r="U178" s="47">
        <f t="shared" ref="U178" si="1452">MROUND(H178*$D179*0.01,2.5)</f>
        <v>80</v>
      </c>
      <c r="V178" s="47">
        <f t="shared" ref="V178" si="1453">MROUND(I178*$D179*0.01,2.5)</f>
        <v>80</v>
      </c>
      <c r="W178" s="47">
        <f t="shared" ref="W178" si="1454">MROUND(J178*$D179*0.01,2.5)</f>
        <v>80</v>
      </c>
      <c r="X178" s="47">
        <f t="shared" ref="X178" si="1455">MROUND(K178*$D179*0.01,2.5)</f>
        <v>0</v>
      </c>
      <c r="Y178" s="47">
        <f t="shared" ref="Y178" si="1456">MROUND(L178*$D179*0.01,2.5)</f>
        <v>0</v>
      </c>
      <c r="Z178" s="47">
        <f t="shared" ref="Z178" si="1457">MROUND(M178*$D179*0.01,2.5)</f>
        <v>0</v>
      </c>
      <c r="AA178" s="47">
        <f t="shared" ref="AA178" si="1458">MROUND(N178*$D179*0.01,2.5)</f>
        <v>0</v>
      </c>
      <c r="AB178" s="47">
        <f t="shared" ref="AB178" si="1459">MROUND(O178*$D179*0.01,2.5)</f>
        <v>0</v>
      </c>
      <c r="AC178" s="47">
        <f t="shared" ref="AC178" si="1460">MROUND(P178*$D179*0.01,2.5)</f>
        <v>0</v>
      </c>
      <c r="AD178" s="47">
        <f t="shared" ref="AD178" si="1461">MROUND(Q178*$D179*0.01,2.5)</f>
        <v>0</v>
      </c>
      <c r="AE178" s="47">
        <f t="shared" ref="AE178" si="1462">MROUND(R178*$D179*0.01,2.5)</f>
        <v>0</v>
      </c>
      <c r="AF178" s="47">
        <f t="shared" ref="AF178" si="1463">MROUND(S178*$D179*0.01,2.5)</f>
        <v>0</v>
      </c>
      <c r="AG178" s="48">
        <f>IF(T178=0,"",SUMPRODUCT(T178:AF178,T179:AF179))</f>
        <v>1280</v>
      </c>
      <c r="AH178" s="49">
        <f>SUM(T178:AF178)</f>
        <v>320</v>
      </c>
      <c r="AI178" s="43"/>
      <c r="AJ178" s="43"/>
    </row>
    <row r="179" spans="1:36" s="50" customFormat="1" ht="17.45" customHeight="1" x14ac:dyDescent="0.25">
      <c r="A179" s="43">
        <f>B178</f>
        <v>1</v>
      </c>
      <c r="B179" s="112"/>
      <c r="C179" s="51" t="s">
        <v>102</v>
      </c>
      <c r="D179" s="51">
        <f>Opsætning!$D$9</f>
        <v>120</v>
      </c>
      <c r="E179" s="111" t="s">
        <v>100</v>
      </c>
      <c r="F179" s="111"/>
      <c r="G179" s="52">
        <v>4</v>
      </c>
      <c r="H179" s="52">
        <v>4</v>
      </c>
      <c r="I179" s="53">
        <v>4</v>
      </c>
      <c r="J179" s="53">
        <v>4</v>
      </c>
      <c r="K179" s="53"/>
      <c r="L179" s="53"/>
      <c r="M179" s="53"/>
      <c r="N179" s="53"/>
      <c r="O179" s="53"/>
      <c r="P179" s="53"/>
      <c r="Q179" s="53"/>
      <c r="R179" s="53"/>
      <c r="S179" s="53"/>
      <c r="T179" s="47">
        <f t="shared" ref="T179" si="1464">IF(G179="",,G179)</f>
        <v>4</v>
      </c>
      <c r="U179" s="47">
        <f t="shared" ref="U179" si="1465">IF(H179="",,H179)</f>
        <v>4</v>
      </c>
      <c r="V179" s="47">
        <f t="shared" ref="V179" si="1466">IF(I179="",,I179)</f>
        <v>4</v>
      </c>
      <c r="W179" s="47">
        <f t="shared" ref="W179" si="1467">IF(J179="",,J179)</f>
        <v>4</v>
      </c>
      <c r="X179" s="47">
        <f t="shared" ref="X179" si="1468">IF(K179="",,K179)</f>
        <v>0</v>
      </c>
      <c r="Y179" s="47">
        <f t="shared" ref="Y179" si="1469">IF(L179="",,L179)</f>
        <v>0</v>
      </c>
      <c r="Z179" s="47">
        <f t="shared" ref="Z179" si="1470">IF(M179="",,M179)</f>
        <v>0</v>
      </c>
      <c r="AA179" s="47">
        <f t="shared" ref="AA179" si="1471">IF(N179="",,N179)</f>
        <v>0</v>
      </c>
      <c r="AB179" s="47">
        <f t="shared" ref="AB179" si="1472">IF(O179="",,O179)</f>
        <v>0</v>
      </c>
      <c r="AC179" s="47">
        <f t="shared" ref="AC179" si="1473">IF(P179="",,P179)</f>
        <v>0</v>
      </c>
      <c r="AD179" s="47">
        <f t="shared" ref="AD179" si="1474">IF(Q179="",,Q179)</f>
        <v>0</v>
      </c>
      <c r="AE179" s="47">
        <f t="shared" ref="AE179" si="1475">IF(R179="",,R179)</f>
        <v>0</v>
      </c>
      <c r="AF179" s="47">
        <f t="shared" ref="AF179" si="1476">IF(S179="",,S179)</f>
        <v>0</v>
      </c>
      <c r="AG179" s="48">
        <f>IF(T179=0,"",SUM(T179:AF179))</f>
        <v>16</v>
      </c>
      <c r="AH179" s="49">
        <f t="shared" ref="AH179:AH185" si="1477">SUM(T179:AF179)</f>
        <v>16</v>
      </c>
      <c r="AI179" s="43"/>
      <c r="AJ179" s="43"/>
    </row>
    <row r="180" spans="1:36" s="50" customFormat="1" ht="17.45" customHeight="1" x14ac:dyDescent="0.25">
      <c r="A180" s="43">
        <f t="shared" ref="A180" si="1478">B180</f>
        <v>2</v>
      </c>
      <c r="B180" s="112">
        <v>2</v>
      </c>
      <c r="C180" s="44"/>
      <c r="D180" s="44" t="s">
        <v>101</v>
      </c>
      <c r="E180" s="111" t="str">
        <f>'Opsætning1-5 (2)'!$D$13</f>
        <v>Medium greb bænkpres</v>
      </c>
      <c r="F180" s="111"/>
      <c r="G180" s="54">
        <v>70</v>
      </c>
      <c r="H180" s="54">
        <v>70</v>
      </c>
      <c r="I180" s="54">
        <v>70</v>
      </c>
      <c r="J180" s="54">
        <v>70</v>
      </c>
      <c r="K180" s="54">
        <v>70</v>
      </c>
      <c r="L180" s="54"/>
      <c r="M180" s="54"/>
      <c r="N180" s="54"/>
      <c r="O180" s="54"/>
      <c r="P180" s="54"/>
      <c r="Q180" s="54"/>
      <c r="R180" s="54"/>
      <c r="S180" s="54"/>
      <c r="T180" s="47">
        <f t="shared" ref="T180" si="1479">MROUND(G180*$D181*0.01,2.5)</f>
        <v>55</v>
      </c>
      <c r="U180" s="47">
        <f t="shared" ref="U180" si="1480">MROUND(H180*$D181*0.01,2.5)</f>
        <v>55</v>
      </c>
      <c r="V180" s="47">
        <f t="shared" ref="V180" si="1481">MROUND(I180*$D181*0.01,2.5)</f>
        <v>55</v>
      </c>
      <c r="W180" s="47">
        <f t="shared" ref="W180" si="1482">MROUND(J180*$D181*0.01,2.5)</f>
        <v>55</v>
      </c>
      <c r="X180" s="47">
        <f t="shared" ref="X180" si="1483">MROUND(K180*$D181*0.01,2.5)</f>
        <v>55</v>
      </c>
      <c r="Y180" s="47">
        <f t="shared" ref="Y180" si="1484">MROUND(L180*$D181*0.01,2.5)</f>
        <v>0</v>
      </c>
      <c r="Z180" s="47">
        <f t="shared" ref="Z180" si="1485">MROUND(M180*$D181*0.01,2.5)</f>
        <v>0</v>
      </c>
      <c r="AA180" s="47">
        <f t="shared" ref="AA180" si="1486">MROUND(N180*$D181*0.01,2.5)</f>
        <v>0</v>
      </c>
      <c r="AB180" s="47">
        <f t="shared" ref="AB180" si="1487">MROUND(O180*$D181*0.01,2.5)</f>
        <v>0</v>
      </c>
      <c r="AC180" s="47">
        <f t="shared" ref="AC180" si="1488">MROUND(P180*$D181*0.01,2.5)</f>
        <v>0</v>
      </c>
      <c r="AD180" s="47">
        <f t="shared" ref="AD180" si="1489">MROUND(Q180*$D181*0.01,2.5)</f>
        <v>0</v>
      </c>
      <c r="AE180" s="47">
        <f t="shared" ref="AE180" si="1490">MROUND(R180*$D181*0.01,2.5)</f>
        <v>0</v>
      </c>
      <c r="AF180" s="47">
        <f t="shared" ref="AF180" si="1491">MROUND(S180*$D181*0.01,2.5)</f>
        <v>0</v>
      </c>
      <c r="AG180" s="48">
        <f t="shared" ref="AG180" si="1492">IF(T180=0,"",SUMPRODUCT(T180:AF180,T181:AF181))</f>
        <v>1925</v>
      </c>
      <c r="AH180" s="49">
        <f t="shared" si="1477"/>
        <v>275</v>
      </c>
      <c r="AI180" s="43"/>
      <c r="AJ180" s="43"/>
    </row>
    <row r="181" spans="1:36" s="50" customFormat="1" ht="17.45" customHeight="1" x14ac:dyDescent="0.25">
      <c r="A181" s="43">
        <f t="shared" ref="A181" si="1493">B180</f>
        <v>2</v>
      </c>
      <c r="B181" s="112"/>
      <c r="C181" s="51" t="s">
        <v>102</v>
      </c>
      <c r="D181" s="51">
        <f>Opsætning!$D$10</f>
        <v>80</v>
      </c>
      <c r="E181" s="111" t="s">
        <v>100</v>
      </c>
      <c r="F181" s="111"/>
      <c r="G181" s="53">
        <v>7</v>
      </c>
      <c r="H181" s="53">
        <v>7</v>
      </c>
      <c r="I181" s="53">
        <v>7</v>
      </c>
      <c r="J181" s="53">
        <v>7</v>
      </c>
      <c r="K181" s="53">
        <v>7</v>
      </c>
      <c r="L181" s="53"/>
      <c r="M181" s="53"/>
      <c r="N181" s="53"/>
      <c r="O181" s="53"/>
      <c r="P181" s="53"/>
      <c r="Q181" s="53"/>
      <c r="R181" s="53"/>
      <c r="S181" s="53"/>
      <c r="T181" s="47">
        <f t="shared" ref="T181" si="1494">IF(G181="",,G181)</f>
        <v>7</v>
      </c>
      <c r="U181" s="47">
        <f t="shared" ref="U181" si="1495">IF(H181="",,H181)</f>
        <v>7</v>
      </c>
      <c r="V181" s="47">
        <f t="shared" ref="V181" si="1496">IF(I181="",,I181)</f>
        <v>7</v>
      </c>
      <c r="W181" s="47">
        <f t="shared" ref="W181" si="1497">IF(J181="",,J181)</f>
        <v>7</v>
      </c>
      <c r="X181" s="47">
        <f t="shared" ref="X181" si="1498">IF(K181="",,K181)</f>
        <v>7</v>
      </c>
      <c r="Y181" s="47">
        <f t="shared" ref="Y181" si="1499">IF(L181="",,L181)</f>
        <v>0</v>
      </c>
      <c r="Z181" s="47">
        <f t="shared" ref="Z181" si="1500">IF(M181="",,M181)</f>
        <v>0</v>
      </c>
      <c r="AA181" s="47">
        <f t="shared" ref="AA181" si="1501">IF(N181="",,N181)</f>
        <v>0</v>
      </c>
      <c r="AB181" s="47">
        <f t="shared" ref="AB181" si="1502">IF(O181="",,O181)</f>
        <v>0</v>
      </c>
      <c r="AC181" s="47">
        <f t="shared" ref="AC181" si="1503">IF(P181="",,P181)</f>
        <v>0</v>
      </c>
      <c r="AD181" s="47">
        <f t="shared" ref="AD181" si="1504">IF(Q181="",,Q181)</f>
        <v>0</v>
      </c>
      <c r="AE181" s="47">
        <f t="shared" ref="AE181" si="1505">IF(R181="",,R181)</f>
        <v>0</v>
      </c>
      <c r="AF181" s="47">
        <f t="shared" ref="AF181" si="1506">IF(S181="",,S181)</f>
        <v>0</v>
      </c>
      <c r="AG181" s="48">
        <f t="shared" ref="AG181" si="1507">IF(T181=0,"",SUM(T181:AF181))</f>
        <v>35</v>
      </c>
      <c r="AH181" s="49">
        <f t="shared" si="1477"/>
        <v>35</v>
      </c>
      <c r="AI181" s="43"/>
      <c r="AJ181" s="43"/>
    </row>
    <row r="182" spans="1:36" s="50" customFormat="1" ht="17.45" customHeight="1" x14ac:dyDescent="0.25">
      <c r="A182" s="43">
        <f t="shared" ref="A182" si="1508">B182</f>
        <v>3</v>
      </c>
      <c r="B182" s="112">
        <v>3</v>
      </c>
      <c r="C182" s="44" t="str">
        <f>'Opsætning1-5 (2)'!$E$21</f>
        <v>Tempo</v>
      </c>
      <c r="D182" s="44" t="s">
        <v>92</v>
      </c>
      <c r="E182" s="111" t="str">
        <f>'Opsætning1-5 (2)'!$D$21</f>
        <v>Konventionel dødløft, tempo 5 sek op</v>
      </c>
      <c r="F182" s="111"/>
      <c r="G182" s="55">
        <f>IF($C$32="tempo",56,70)</f>
        <v>56</v>
      </c>
      <c r="H182" s="55">
        <f t="shared" ref="H182:J182" si="1509">IF($C$32="tempo",56,70)</f>
        <v>56</v>
      </c>
      <c r="I182" s="55">
        <f t="shared" si="1509"/>
        <v>56</v>
      </c>
      <c r="J182" s="55">
        <f t="shared" si="1509"/>
        <v>56</v>
      </c>
      <c r="K182" s="56"/>
      <c r="L182" s="56"/>
      <c r="M182" s="54"/>
      <c r="N182" s="54"/>
      <c r="O182" s="54"/>
      <c r="P182" s="54"/>
      <c r="Q182" s="54"/>
      <c r="R182" s="54"/>
      <c r="S182" s="54"/>
      <c r="T182" s="47">
        <f t="shared" ref="T182" si="1510">MROUND(G182*$D183*0.01,2.5)</f>
        <v>85</v>
      </c>
      <c r="U182" s="47">
        <f t="shared" ref="U182" si="1511">MROUND(H182*$D183*0.01,2.5)</f>
        <v>85</v>
      </c>
      <c r="V182" s="47">
        <f t="shared" ref="V182" si="1512">MROUND(I182*$D183*0.01,2.5)</f>
        <v>85</v>
      </c>
      <c r="W182" s="47">
        <f t="shared" ref="W182" si="1513">MROUND(J182*$D183*0.01,2.5)</f>
        <v>85</v>
      </c>
      <c r="X182" s="47">
        <f t="shared" ref="X182" si="1514">MROUND(K182*$D183*0.01,2.5)</f>
        <v>0</v>
      </c>
      <c r="Y182" s="47">
        <f t="shared" ref="Y182" si="1515">MROUND(L182*$D183*0.01,2.5)</f>
        <v>0</v>
      </c>
      <c r="Z182" s="47">
        <f t="shared" ref="Z182" si="1516">MROUND(M182*$D183*0.01,2.5)</f>
        <v>0</v>
      </c>
      <c r="AA182" s="47">
        <f t="shared" ref="AA182" si="1517">MROUND(N182*$D183*0.01,2.5)</f>
        <v>0</v>
      </c>
      <c r="AB182" s="47">
        <f t="shared" ref="AB182" si="1518">MROUND(O182*$D183*0.01,2.5)</f>
        <v>0</v>
      </c>
      <c r="AC182" s="47">
        <f t="shared" ref="AC182" si="1519">MROUND(P182*$D183*0.01,2.5)</f>
        <v>0</v>
      </c>
      <c r="AD182" s="47">
        <f t="shared" ref="AD182" si="1520">MROUND(Q182*$D183*0.01,2.5)</f>
        <v>0</v>
      </c>
      <c r="AE182" s="47">
        <f t="shared" ref="AE182" si="1521">MROUND(R182*$D183*0.01,2.5)</f>
        <v>0</v>
      </c>
      <c r="AF182" s="47">
        <f t="shared" ref="AF182" si="1522">MROUND(S182*$D183*0.01,2.5)</f>
        <v>0</v>
      </c>
      <c r="AG182" s="48">
        <f t="shared" ref="AG182" si="1523">IF(T182=0,"",SUMPRODUCT(T182:AF182,T183:AF183))</f>
        <v>1360</v>
      </c>
      <c r="AH182" s="49">
        <f t="shared" si="1477"/>
        <v>340</v>
      </c>
      <c r="AI182" s="43"/>
      <c r="AJ182" s="43"/>
    </row>
    <row r="183" spans="1:36" s="50" customFormat="1" ht="17.45" customHeight="1" x14ac:dyDescent="0.25">
      <c r="A183" s="43">
        <f t="shared" ref="A183" si="1524">B182</f>
        <v>3</v>
      </c>
      <c r="B183" s="112"/>
      <c r="C183" s="51" t="s">
        <v>102</v>
      </c>
      <c r="D183" s="51">
        <f>Opsætning!$D$11</f>
        <v>150</v>
      </c>
      <c r="E183" s="111" t="s">
        <v>100</v>
      </c>
      <c r="F183" s="111"/>
      <c r="G183" s="57">
        <f>IF($C$32="tempo",4,7)</f>
        <v>4</v>
      </c>
      <c r="H183" s="57">
        <f t="shared" ref="H183:J183" si="1525">IF($C$32="tempo",4,7)</f>
        <v>4</v>
      </c>
      <c r="I183" s="57">
        <f t="shared" si="1525"/>
        <v>4</v>
      </c>
      <c r="J183" s="57">
        <f t="shared" si="1525"/>
        <v>4</v>
      </c>
      <c r="K183" s="52"/>
      <c r="L183" s="52"/>
      <c r="M183" s="53"/>
      <c r="N183" s="53"/>
      <c r="O183" s="53"/>
      <c r="P183" s="53"/>
      <c r="Q183" s="53"/>
      <c r="R183" s="53"/>
      <c r="S183" s="53"/>
      <c r="T183" s="47">
        <f t="shared" ref="T183" si="1526">IF(G183="",,G183)</f>
        <v>4</v>
      </c>
      <c r="U183" s="47">
        <f t="shared" ref="U183" si="1527">IF(H183="",,H183)</f>
        <v>4</v>
      </c>
      <c r="V183" s="47">
        <f t="shared" ref="V183" si="1528">IF(I183="",,I183)</f>
        <v>4</v>
      </c>
      <c r="W183" s="47">
        <f t="shared" ref="W183" si="1529">IF(J183="",,J183)</f>
        <v>4</v>
      </c>
      <c r="X183" s="47">
        <f t="shared" ref="X183" si="1530">IF(K183="",,K183)</f>
        <v>0</v>
      </c>
      <c r="Y183" s="47">
        <f t="shared" ref="Y183" si="1531">IF(L183="",,L183)</f>
        <v>0</v>
      </c>
      <c r="Z183" s="47">
        <f t="shared" ref="Z183" si="1532">IF(M183="",,M183)</f>
        <v>0</v>
      </c>
      <c r="AA183" s="47">
        <f t="shared" ref="AA183" si="1533">IF(N183="",,N183)</f>
        <v>0</v>
      </c>
      <c r="AB183" s="47">
        <f t="shared" ref="AB183" si="1534">IF(O183="",,O183)</f>
        <v>0</v>
      </c>
      <c r="AC183" s="47">
        <f t="shared" ref="AC183" si="1535">IF(P183="",,P183)</f>
        <v>0</v>
      </c>
      <c r="AD183" s="47">
        <f t="shared" ref="AD183" si="1536">IF(Q183="",,Q183)</f>
        <v>0</v>
      </c>
      <c r="AE183" s="47">
        <f t="shared" ref="AE183" si="1537">IF(R183="",,R183)</f>
        <v>0</v>
      </c>
      <c r="AF183" s="47">
        <f t="shared" ref="AF183" si="1538">IF(S183="",,S183)</f>
        <v>0</v>
      </c>
      <c r="AG183" s="48">
        <f t="shared" ref="AG183" si="1539">IF(T183=0,"",SUM(T183:AF183))</f>
        <v>16</v>
      </c>
      <c r="AH183" s="49">
        <f t="shared" si="1477"/>
        <v>16</v>
      </c>
      <c r="AI183" s="43"/>
      <c r="AJ183" s="43"/>
    </row>
    <row r="184" spans="1:36" s="50" customFormat="1" ht="17.45" customHeight="1" x14ac:dyDescent="0.25">
      <c r="A184" s="43">
        <f t="shared" ref="A184" si="1540">B184</f>
        <v>4</v>
      </c>
      <c r="B184" s="132">
        <v>4</v>
      </c>
      <c r="C184" s="44"/>
      <c r="D184" s="44"/>
      <c r="E184" s="111" t="str">
        <f>'Opsætning1-5 (2)'!$D$27</f>
        <v>DB extensions over hovedet</v>
      </c>
      <c r="F184" s="111"/>
      <c r="G184" s="56" t="s">
        <v>111</v>
      </c>
      <c r="H184" s="56" t="s">
        <v>111</v>
      </c>
      <c r="I184" s="56" t="s">
        <v>111</v>
      </c>
      <c r="J184" s="56" t="s">
        <v>111</v>
      </c>
      <c r="K184" s="54"/>
      <c r="L184" s="54"/>
      <c r="M184" s="54"/>
      <c r="N184" s="54"/>
      <c r="O184" s="54"/>
      <c r="P184" s="54"/>
      <c r="Q184" s="54"/>
      <c r="R184" s="54"/>
      <c r="S184" s="54"/>
      <c r="T184" s="102" t="str">
        <f>G184</f>
        <v>RIR 2</v>
      </c>
      <c r="U184" s="102" t="str">
        <f t="shared" ref="U184" si="1541">H184</f>
        <v>RIR 2</v>
      </c>
      <c r="V184" s="102" t="str">
        <f t="shared" ref="V184" si="1542">I184</f>
        <v>RIR 2</v>
      </c>
      <c r="W184" s="102" t="str">
        <f>J184</f>
        <v>RIR 2</v>
      </c>
      <c r="X184" s="102">
        <f t="shared" ref="X184:X185" si="1543">K184</f>
        <v>0</v>
      </c>
      <c r="Y184" s="102">
        <f t="shared" ref="Y184:Y185" si="1544">L184</f>
        <v>0</v>
      </c>
      <c r="Z184" s="102">
        <f t="shared" ref="Z184:Z185" si="1545">M184</f>
        <v>0</v>
      </c>
      <c r="AA184" s="102">
        <f t="shared" ref="AA184:AA185" si="1546">N184</f>
        <v>0</v>
      </c>
      <c r="AB184" s="102">
        <f t="shared" ref="AB184:AB185" si="1547">O184</f>
        <v>0</v>
      </c>
      <c r="AC184" s="102">
        <f t="shared" ref="AC184:AC185" si="1548">P184</f>
        <v>0</v>
      </c>
      <c r="AD184" s="102">
        <f t="shared" ref="AD184:AD185" si="1549">Q184</f>
        <v>0</v>
      </c>
      <c r="AE184" s="102">
        <f t="shared" ref="AE184:AE185" si="1550">R184</f>
        <v>0</v>
      </c>
      <c r="AF184" s="102">
        <f t="shared" ref="AF184:AF185" si="1551">S184</f>
        <v>0</v>
      </c>
      <c r="AG184" s="48">
        <f t="shared" ref="AG184" si="1552">IF(T184=0,"",SUMPRODUCT(T184:AF184,T185:AF185))</f>
        <v>0</v>
      </c>
      <c r="AH184" s="49">
        <f t="shared" si="1477"/>
        <v>0</v>
      </c>
      <c r="AI184" s="43"/>
      <c r="AJ184" s="43"/>
    </row>
    <row r="185" spans="1:36" s="50" customFormat="1" ht="17.45" customHeight="1" x14ac:dyDescent="0.25">
      <c r="A185" s="43">
        <f t="shared" ref="A185" si="1553">B184</f>
        <v>4</v>
      </c>
      <c r="B185" s="133"/>
      <c r="C185" s="51"/>
      <c r="D185" s="51" t="e">
        <f>_xlfn.IFS(D184="squat",Opsætning!#REF!,D184="bænk",Opsætning!#REF!,D184="dødløft",Opsætning!#REF!)</f>
        <v>#N/A</v>
      </c>
      <c r="E185" s="134" t="s">
        <v>100</v>
      </c>
      <c r="F185" s="136"/>
      <c r="G185" s="52">
        <v>8</v>
      </c>
      <c r="H185" s="52">
        <v>8</v>
      </c>
      <c r="I185" s="52">
        <v>8</v>
      </c>
      <c r="J185" s="53">
        <v>8</v>
      </c>
      <c r="K185" s="53"/>
      <c r="L185" s="53"/>
      <c r="M185" s="53"/>
      <c r="N185" s="53"/>
      <c r="O185" s="53"/>
      <c r="P185" s="53"/>
      <c r="Q185" s="53"/>
      <c r="R185" s="53"/>
      <c r="S185" s="53"/>
      <c r="T185" s="47">
        <f t="shared" ref="T185" si="1554">IF(G185="",,G185)</f>
        <v>8</v>
      </c>
      <c r="U185" s="47">
        <f t="shared" ref="U185" si="1555">IF(H185="",,H185)</f>
        <v>8</v>
      </c>
      <c r="V185" s="47">
        <f t="shared" ref="V185" si="1556">IF(I185="",,I185)</f>
        <v>8</v>
      </c>
      <c r="W185" s="102">
        <f>J185</f>
        <v>8</v>
      </c>
      <c r="X185" s="102">
        <f t="shared" si="1543"/>
        <v>0</v>
      </c>
      <c r="Y185" s="102">
        <f t="shared" si="1544"/>
        <v>0</v>
      </c>
      <c r="Z185" s="102">
        <f t="shared" si="1545"/>
        <v>0</v>
      </c>
      <c r="AA185" s="102">
        <f t="shared" si="1546"/>
        <v>0</v>
      </c>
      <c r="AB185" s="102">
        <f t="shared" si="1547"/>
        <v>0</v>
      </c>
      <c r="AC185" s="102">
        <f t="shared" si="1548"/>
        <v>0</v>
      </c>
      <c r="AD185" s="102">
        <f t="shared" si="1549"/>
        <v>0</v>
      </c>
      <c r="AE185" s="102">
        <f t="shared" si="1550"/>
        <v>0</v>
      </c>
      <c r="AF185" s="102">
        <f t="shared" si="1551"/>
        <v>0</v>
      </c>
      <c r="AG185" s="48">
        <f t="shared" ref="AG185" si="1557">IF(T185=0,"",SUM(T185:AF185))</f>
        <v>32</v>
      </c>
      <c r="AH185" s="49">
        <f t="shared" si="1477"/>
        <v>32</v>
      </c>
      <c r="AI185" s="43"/>
      <c r="AJ185" s="43"/>
    </row>
    <row r="186" spans="1:36" s="50" customFormat="1" ht="17.45" customHeight="1" thickBot="1" x14ac:dyDescent="0.3">
      <c r="A186" s="43"/>
      <c r="B186" s="58"/>
      <c r="C186" s="59"/>
      <c r="D186" s="59"/>
      <c r="E186" s="103"/>
      <c r="F186" s="103"/>
      <c r="G186" s="60"/>
      <c r="H186" s="60"/>
      <c r="I186" s="60"/>
      <c r="J186" s="60"/>
      <c r="K186" s="60"/>
      <c r="L186" s="60"/>
      <c r="M186" s="60"/>
      <c r="N186" s="60"/>
      <c r="O186" s="60"/>
      <c r="P186" s="60"/>
      <c r="Q186" s="60"/>
      <c r="R186" s="60"/>
      <c r="S186" s="60"/>
      <c r="T186" s="47"/>
      <c r="U186" s="47"/>
      <c r="V186" s="47"/>
      <c r="W186" s="47"/>
      <c r="X186" s="47"/>
      <c r="Y186" s="47"/>
      <c r="Z186" s="47"/>
      <c r="AA186" s="47"/>
      <c r="AB186" s="47"/>
      <c r="AC186" s="47"/>
      <c r="AD186" s="47"/>
      <c r="AE186" s="47"/>
      <c r="AF186" s="47"/>
      <c r="AG186" s="48"/>
      <c r="AH186" s="61"/>
      <c r="AI186" s="43"/>
      <c r="AJ186" s="43"/>
    </row>
    <row r="187" spans="1:36" ht="17.45" customHeight="1" x14ac:dyDescent="0.25">
      <c r="A187" s="31" t="s">
        <v>93</v>
      </c>
      <c r="B187" s="41" t="s">
        <v>10</v>
      </c>
      <c r="C187" s="121" t="s">
        <v>134</v>
      </c>
      <c r="D187" s="122"/>
      <c r="E187" s="123" t="str">
        <f>Opsætning!$D$19</f>
        <v>Fredag</v>
      </c>
      <c r="F187" s="124"/>
      <c r="G187" s="125" t="s">
        <v>98</v>
      </c>
      <c r="H187" s="126"/>
      <c r="I187" s="126"/>
      <c r="J187" s="126"/>
      <c r="K187" s="126"/>
      <c r="L187" s="126"/>
      <c r="M187" s="126"/>
      <c r="N187" s="126"/>
      <c r="O187" s="126"/>
      <c r="P187" s="126"/>
      <c r="Q187" s="126"/>
      <c r="R187" s="126"/>
      <c r="S187" s="127"/>
      <c r="T187" s="38"/>
      <c r="U187" s="38"/>
      <c r="V187" s="38"/>
      <c r="W187" s="38"/>
      <c r="X187" s="38"/>
      <c r="Y187" s="38"/>
      <c r="Z187" s="38"/>
      <c r="AA187" s="38"/>
      <c r="AB187" s="38"/>
      <c r="AC187" s="38"/>
      <c r="AD187" s="38"/>
      <c r="AE187" s="38"/>
      <c r="AF187" s="38"/>
      <c r="AG187" s="39" t="s">
        <v>106</v>
      </c>
      <c r="AH187" s="40" t="s">
        <v>107</v>
      </c>
    </row>
    <row r="188" spans="1:36" ht="17.45" customHeight="1" thickBot="1" x14ac:dyDescent="0.3">
      <c r="B188" s="130" t="s">
        <v>99</v>
      </c>
      <c r="C188" s="131"/>
      <c r="D188" s="131"/>
      <c r="E188" s="131"/>
      <c r="F188" s="131"/>
      <c r="G188" s="128"/>
      <c r="H188" s="128"/>
      <c r="I188" s="128"/>
      <c r="J188" s="128"/>
      <c r="K188" s="128"/>
      <c r="L188" s="128"/>
      <c r="M188" s="128"/>
      <c r="N188" s="128"/>
      <c r="O188" s="128"/>
      <c r="P188" s="128"/>
      <c r="Q188" s="128"/>
      <c r="R188" s="128"/>
      <c r="S188" s="129"/>
      <c r="T188" s="38"/>
      <c r="U188" s="38"/>
      <c r="V188" s="38"/>
      <c r="W188" s="38"/>
      <c r="X188" s="38"/>
      <c r="Y188" s="38"/>
      <c r="Z188" s="38"/>
      <c r="AA188" s="38"/>
      <c r="AB188" s="38"/>
      <c r="AC188" s="38"/>
      <c r="AD188" s="38"/>
      <c r="AE188" s="38"/>
      <c r="AF188" s="38"/>
      <c r="AG188" s="39"/>
      <c r="AH188" s="40"/>
    </row>
    <row r="189" spans="1:36" s="50" customFormat="1" ht="17.45" customHeight="1" x14ac:dyDescent="0.25">
      <c r="A189" s="43">
        <f>B189</f>
        <v>1</v>
      </c>
      <c r="B189" s="112">
        <v>1</v>
      </c>
      <c r="C189" s="44"/>
      <c r="D189" s="44" t="s">
        <v>89</v>
      </c>
      <c r="E189" s="111" t="str">
        <f>'Opsætning1-5 (2)'!$D$7</f>
        <v>Highbar squat</v>
      </c>
      <c r="F189" s="111"/>
      <c r="G189" s="45">
        <v>64</v>
      </c>
      <c r="H189" s="45">
        <v>64</v>
      </c>
      <c r="I189" s="46">
        <v>64</v>
      </c>
      <c r="J189" s="46">
        <v>64</v>
      </c>
      <c r="K189" s="46">
        <v>64</v>
      </c>
      <c r="L189" s="46"/>
      <c r="M189" s="46"/>
      <c r="N189" s="46"/>
      <c r="O189" s="46"/>
      <c r="P189" s="46"/>
      <c r="Q189" s="46"/>
      <c r="R189" s="46"/>
      <c r="S189" s="46"/>
      <c r="T189" s="47">
        <f>MROUND(G189*$D190*0.01,2.5)</f>
        <v>77.5</v>
      </c>
      <c r="U189" s="47">
        <f t="shared" ref="U189" si="1558">MROUND(H189*$D190*0.01,2.5)</f>
        <v>77.5</v>
      </c>
      <c r="V189" s="47">
        <f t="shared" ref="V189" si="1559">MROUND(I189*$D190*0.01,2.5)</f>
        <v>77.5</v>
      </c>
      <c r="W189" s="47">
        <f t="shared" ref="W189" si="1560">MROUND(J189*$D190*0.01,2.5)</f>
        <v>77.5</v>
      </c>
      <c r="X189" s="47">
        <f t="shared" ref="X189" si="1561">MROUND(K189*$D190*0.01,2.5)</f>
        <v>77.5</v>
      </c>
      <c r="Y189" s="47">
        <f t="shared" ref="Y189" si="1562">MROUND(L189*$D190*0.01,2.5)</f>
        <v>0</v>
      </c>
      <c r="Z189" s="47">
        <f t="shared" ref="Z189" si="1563">MROUND(M189*$D190*0.01,2.5)</f>
        <v>0</v>
      </c>
      <c r="AA189" s="47">
        <f t="shared" ref="AA189" si="1564">MROUND(N189*$D190*0.01,2.5)</f>
        <v>0</v>
      </c>
      <c r="AB189" s="47">
        <f t="shared" ref="AB189" si="1565">MROUND(O189*$D190*0.01,2.5)</f>
        <v>0</v>
      </c>
      <c r="AC189" s="47">
        <f t="shared" ref="AC189" si="1566">MROUND(P189*$D190*0.01,2.5)</f>
        <v>0</v>
      </c>
      <c r="AD189" s="47">
        <f t="shared" ref="AD189" si="1567">MROUND(Q189*$D190*0.01,2.5)</f>
        <v>0</v>
      </c>
      <c r="AE189" s="47">
        <f t="shared" ref="AE189" si="1568">MROUND(R189*$D190*0.01,2.5)</f>
        <v>0</v>
      </c>
      <c r="AF189" s="47">
        <f t="shared" ref="AF189" si="1569">MROUND(S189*$D190*0.01,2.5)</f>
        <v>0</v>
      </c>
      <c r="AG189" s="48">
        <f>IF(T189=0,"",SUMPRODUCT(T189:AF189,T190:AF190))</f>
        <v>2325</v>
      </c>
      <c r="AH189" s="49">
        <f>SUM(T189:AF189)</f>
        <v>387.5</v>
      </c>
      <c r="AI189" s="43"/>
      <c r="AJ189" s="43"/>
    </row>
    <row r="190" spans="1:36" s="50" customFormat="1" ht="17.45" customHeight="1" x14ac:dyDescent="0.25">
      <c r="A190" s="43">
        <f>B189</f>
        <v>1</v>
      </c>
      <c r="B190" s="112"/>
      <c r="C190" s="51" t="s">
        <v>102</v>
      </c>
      <c r="D190" s="51">
        <f>Opsætning!$D$9</f>
        <v>120</v>
      </c>
      <c r="E190" s="111" t="s">
        <v>100</v>
      </c>
      <c r="F190" s="111"/>
      <c r="G190" s="52">
        <v>6</v>
      </c>
      <c r="H190" s="52">
        <v>6</v>
      </c>
      <c r="I190" s="53">
        <v>6</v>
      </c>
      <c r="J190" s="53">
        <v>6</v>
      </c>
      <c r="K190" s="53">
        <v>6</v>
      </c>
      <c r="L190" s="53"/>
      <c r="M190" s="53"/>
      <c r="N190" s="53"/>
      <c r="O190" s="53"/>
      <c r="P190" s="53"/>
      <c r="Q190" s="53"/>
      <c r="R190" s="53"/>
      <c r="S190" s="53"/>
      <c r="T190" s="47">
        <f t="shared" ref="T190" si="1570">IF(G190="",,G190)</f>
        <v>6</v>
      </c>
      <c r="U190" s="47">
        <f t="shared" ref="U190" si="1571">IF(H190="",,H190)</f>
        <v>6</v>
      </c>
      <c r="V190" s="47">
        <f t="shared" ref="V190" si="1572">IF(I190="",,I190)</f>
        <v>6</v>
      </c>
      <c r="W190" s="47">
        <f t="shared" ref="W190" si="1573">IF(J190="",,J190)</f>
        <v>6</v>
      </c>
      <c r="X190" s="47">
        <f t="shared" ref="X190" si="1574">IF(K190="",,K190)</f>
        <v>6</v>
      </c>
      <c r="Y190" s="47">
        <f t="shared" ref="Y190" si="1575">IF(L190="",,L190)</f>
        <v>0</v>
      </c>
      <c r="Z190" s="47">
        <f t="shared" ref="Z190" si="1576">IF(M190="",,M190)</f>
        <v>0</v>
      </c>
      <c r="AA190" s="47">
        <f t="shared" ref="AA190" si="1577">IF(N190="",,N190)</f>
        <v>0</v>
      </c>
      <c r="AB190" s="47">
        <f t="shared" ref="AB190" si="1578">IF(O190="",,O190)</f>
        <v>0</v>
      </c>
      <c r="AC190" s="47">
        <f t="shared" ref="AC190" si="1579">IF(P190="",,P190)</f>
        <v>0</v>
      </c>
      <c r="AD190" s="47">
        <f t="shared" ref="AD190" si="1580">IF(Q190="",,Q190)</f>
        <v>0</v>
      </c>
      <c r="AE190" s="47">
        <f t="shared" ref="AE190" si="1581">IF(R190="",,R190)</f>
        <v>0</v>
      </c>
      <c r="AF190" s="47">
        <f t="shared" ref="AF190" si="1582">IF(S190="",,S190)</f>
        <v>0</v>
      </c>
      <c r="AG190" s="48">
        <f>IF(T190=0,"",SUM(T190:AF190))</f>
        <v>30</v>
      </c>
      <c r="AH190" s="49">
        <f t="shared" ref="AH190:AH196" si="1583">SUM(T190:AF190)</f>
        <v>30</v>
      </c>
      <c r="AI190" s="43"/>
      <c r="AJ190" s="43"/>
    </row>
    <row r="191" spans="1:36" s="50" customFormat="1" ht="17.45" customHeight="1" x14ac:dyDescent="0.25">
      <c r="A191" s="43">
        <f t="shared" ref="A191" si="1584">B191</f>
        <v>2</v>
      </c>
      <c r="B191" s="112">
        <v>2</v>
      </c>
      <c r="C191" s="44"/>
      <c r="D191" s="44" t="s">
        <v>101</v>
      </c>
      <c r="E191" s="111" t="str">
        <f>'Opsætning1-5 (2)'!$D$16</f>
        <v>Bænk til klods 50mm</v>
      </c>
      <c r="F191" s="111"/>
      <c r="G191" s="54">
        <v>77</v>
      </c>
      <c r="H191" s="54">
        <v>77</v>
      </c>
      <c r="I191" s="54">
        <v>80</v>
      </c>
      <c r="J191" s="54">
        <v>85</v>
      </c>
      <c r="K191" s="54">
        <v>88</v>
      </c>
      <c r="L191" s="54">
        <v>70</v>
      </c>
      <c r="M191" s="54"/>
      <c r="N191" s="54"/>
      <c r="O191" s="54"/>
      <c r="P191" s="54"/>
      <c r="Q191" s="54"/>
      <c r="R191" s="54"/>
      <c r="S191" s="54"/>
      <c r="T191" s="47">
        <f t="shared" ref="T191" si="1585">MROUND(G191*$D192*0.01,2.5)</f>
        <v>62.5</v>
      </c>
      <c r="U191" s="47">
        <f t="shared" ref="U191" si="1586">MROUND(H191*$D192*0.01,2.5)</f>
        <v>62.5</v>
      </c>
      <c r="V191" s="47">
        <f t="shared" ref="V191" si="1587">MROUND(I191*$D192*0.01,2.5)</f>
        <v>65</v>
      </c>
      <c r="W191" s="47">
        <f t="shared" ref="W191" si="1588">MROUND(J191*$D192*0.01,2.5)</f>
        <v>67.5</v>
      </c>
      <c r="X191" s="47">
        <f t="shared" ref="X191" si="1589">MROUND(K191*$D192*0.01,2.5)</f>
        <v>70</v>
      </c>
      <c r="Y191" s="47">
        <f t="shared" ref="Y191" si="1590">MROUND(L191*$D192*0.01,2.5)</f>
        <v>55</v>
      </c>
      <c r="Z191" s="47">
        <f t="shared" ref="Z191" si="1591">MROUND(M191*$D192*0.01,2.5)</f>
        <v>0</v>
      </c>
      <c r="AA191" s="47">
        <f t="shared" ref="AA191" si="1592">MROUND(N191*$D192*0.01,2.5)</f>
        <v>0</v>
      </c>
      <c r="AB191" s="47">
        <f t="shared" ref="AB191" si="1593">MROUND(O191*$D192*0.01,2.5)</f>
        <v>0</v>
      </c>
      <c r="AC191" s="47">
        <f t="shared" ref="AC191" si="1594">MROUND(P191*$D192*0.01,2.5)</f>
        <v>0</v>
      </c>
      <c r="AD191" s="47">
        <f t="shared" ref="AD191" si="1595">MROUND(Q191*$D192*0.01,2.5)</f>
        <v>0</v>
      </c>
      <c r="AE191" s="47">
        <f t="shared" ref="AE191" si="1596">MROUND(R191*$D192*0.01,2.5)</f>
        <v>0</v>
      </c>
      <c r="AF191" s="47">
        <f t="shared" ref="AF191" si="1597">MROUND(S191*$D192*0.01,2.5)</f>
        <v>0</v>
      </c>
      <c r="AG191" s="48">
        <f t="shared" ref="AG191" si="1598">IF(T191=0,"",SUMPRODUCT(T191:AF191,T192:AF192))</f>
        <v>1230</v>
      </c>
      <c r="AH191" s="49">
        <f t="shared" si="1583"/>
        <v>382.5</v>
      </c>
      <c r="AI191" s="43"/>
      <c r="AJ191" s="43"/>
    </row>
    <row r="192" spans="1:36" s="50" customFormat="1" ht="17.45" customHeight="1" x14ac:dyDescent="0.25">
      <c r="A192" s="43">
        <f t="shared" ref="A192" si="1599">B191</f>
        <v>2</v>
      </c>
      <c r="B192" s="112"/>
      <c r="C192" s="51" t="s">
        <v>102</v>
      </c>
      <c r="D192" s="51">
        <f>Opsætning!$D$10</f>
        <v>80</v>
      </c>
      <c r="E192" s="111" t="s">
        <v>100</v>
      </c>
      <c r="F192" s="111"/>
      <c r="G192" s="53">
        <v>4</v>
      </c>
      <c r="H192" s="53">
        <v>4</v>
      </c>
      <c r="I192" s="53">
        <v>3</v>
      </c>
      <c r="J192" s="53">
        <v>2</v>
      </c>
      <c r="K192" s="53">
        <v>1</v>
      </c>
      <c r="L192" s="53">
        <v>6</v>
      </c>
      <c r="M192" s="53"/>
      <c r="N192" s="53"/>
      <c r="O192" s="53"/>
      <c r="P192" s="53"/>
      <c r="Q192" s="53"/>
      <c r="R192" s="53"/>
      <c r="S192" s="53"/>
      <c r="T192" s="47">
        <f t="shared" ref="T192" si="1600">IF(G192="",,G192)</f>
        <v>4</v>
      </c>
      <c r="U192" s="47">
        <f t="shared" ref="U192" si="1601">IF(H192="",,H192)</f>
        <v>4</v>
      </c>
      <c r="V192" s="47">
        <f t="shared" ref="V192" si="1602">IF(I192="",,I192)</f>
        <v>3</v>
      </c>
      <c r="W192" s="47">
        <f t="shared" ref="W192" si="1603">IF(J192="",,J192)</f>
        <v>2</v>
      </c>
      <c r="X192" s="47">
        <f t="shared" ref="X192" si="1604">IF(K192="",,K192)</f>
        <v>1</v>
      </c>
      <c r="Y192" s="47">
        <f t="shared" ref="Y192" si="1605">IF(L192="",,L192)</f>
        <v>6</v>
      </c>
      <c r="Z192" s="47">
        <f t="shared" ref="Z192" si="1606">IF(M192="",,M192)</f>
        <v>0</v>
      </c>
      <c r="AA192" s="47">
        <f t="shared" ref="AA192" si="1607">IF(N192="",,N192)</f>
        <v>0</v>
      </c>
      <c r="AB192" s="47">
        <f t="shared" ref="AB192" si="1608">IF(O192="",,O192)</f>
        <v>0</v>
      </c>
      <c r="AC192" s="47">
        <f t="shared" ref="AC192" si="1609">IF(P192="",,P192)</f>
        <v>0</v>
      </c>
      <c r="AD192" s="47">
        <f t="shared" ref="AD192" si="1610">IF(Q192="",,Q192)</f>
        <v>0</v>
      </c>
      <c r="AE192" s="47">
        <f t="shared" ref="AE192" si="1611">IF(R192="",,R192)</f>
        <v>0</v>
      </c>
      <c r="AF192" s="47">
        <f t="shared" ref="AF192" si="1612">IF(S192="",,S192)</f>
        <v>0</v>
      </c>
      <c r="AG192" s="48">
        <f t="shared" ref="AG192" si="1613">IF(T192=0,"",SUM(T192:AF192))</f>
        <v>20</v>
      </c>
      <c r="AH192" s="49">
        <f t="shared" si="1583"/>
        <v>20</v>
      </c>
      <c r="AI192" s="43"/>
      <c r="AJ192" s="43"/>
    </row>
    <row r="193" spans="1:36" s="50" customFormat="1" ht="17.45" customHeight="1" x14ac:dyDescent="0.25">
      <c r="A193" s="43">
        <f t="shared" ref="A193" si="1614">B193</f>
        <v>3</v>
      </c>
      <c r="B193" s="112">
        <v>3</v>
      </c>
      <c r="C193" s="44"/>
      <c r="D193" s="44" t="s">
        <v>92</v>
      </c>
      <c r="E193" s="111" t="str">
        <f>'Opsætning1-5 (2)'!$D$20</f>
        <v>Konventionel dødløft m. stop under knæ</v>
      </c>
      <c r="F193" s="111"/>
      <c r="G193" s="55">
        <v>68</v>
      </c>
      <c r="H193" s="55">
        <v>68</v>
      </c>
      <c r="I193" s="55">
        <v>68</v>
      </c>
      <c r="J193" s="55">
        <v>68</v>
      </c>
      <c r="K193" s="56"/>
      <c r="L193" s="56"/>
      <c r="M193" s="54"/>
      <c r="N193" s="54"/>
      <c r="O193" s="54"/>
      <c r="P193" s="54"/>
      <c r="Q193" s="54"/>
      <c r="R193" s="54"/>
      <c r="S193" s="54"/>
      <c r="T193" s="47">
        <f t="shared" ref="T193" si="1615">MROUND(G193*$D194*0.01,2.5)</f>
        <v>102.5</v>
      </c>
      <c r="U193" s="47">
        <f t="shared" ref="U193" si="1616">MROUND(H193*$D194*0.01,2.5)</f>
        <v>102.5</v>
      </c>
      <c r="V193" s="47">
        <f t="shared" ref="V193" si="1617">MROUND(I193*$D194*0.01,2.5)</f>
        <v>102.5</v>
      </c>
      <c r="W193" s="47">
        <f t="shared" ref="W193" si="1618">MROUND(J193*$D194*0.01,2.5)</f>
        <v>102.5</v>
      </c>
      <c r="X193" s="47">
        <f t="shared" ref="X193" si="1619">MROUND(K193*$D194*0.01,2.5)</f>
        <v>0</v>
      </c>
      <c r="Y193" s="47">
        <f t="shared" ref="Y193" si="1620">MROUND(L193*$D194*0.01,2.5)</f>
        <v>0</v>
      </c>
      <c r="Z193" s="47">
        <f t="shared" ref="Z193" si="1621">MROUND(M193*$D194*0.01,2.5)</f>
        <v>0</v>
      </c>
      <c r="AA193" s="47">
        <f t="shared" ref="AA193" si="1622">MROUND(N193*$D194*0.01,2.5)</f>
        <v>0</v>
      </c>
      <c r="AB193" s="47">
        <f t="shared" ref="AB193" si="1623">MROUND(O193*$D194*0.01,2.5)</f>
        <v>0</v>
      </c>
      <c r="AC193" s="47">
        <f t="shared" ref="AC193" si="1624">MROUND(P193*$D194*0.01,2.5)</f>
        <v>0</v>
      </c>
      <c r="AD193" s="47">
        <f t="shared" ref="AD193" si="1625">MROUND(Q193*$D194*0.01,2.5)</f>
        <v>0</v>
      </c>
      <c r="AE193" s="47">
        <f t="shared" ref="AE193" si="1626">MROUND(R193*$D194*0.01,2.5)</f>
        <v>0</v>
      </c>
      <c r="AF193" s="47">
        <f t="shared" ref="AF193" si="1627">MROUND(S193*$D194*0.01,2.5)</f>
        <v>0</v>
      </c>
      <c r="AG193" s="48">
        <f t="shared" ref="AG193" si="1628">IF(T193=0,"",SUMPRODUCT(T193:AF193,T194:AF194))</f>
        <v>2050</v>
      </c>
      <c r="AH193" s="49">
        <f t="shared" si="1583"/>
        <v>410</v>
      </c>
      <c r="AI193" s="43"/>
      <c r="AJ193" s="43"/>
    </row>
    <row r="194" spans="1:36" s="50" customFormat="1" ht="17.45" customHeight="1" x14ac:dyDescent="0.25">
      <c r="A194" s="43">
        <f t="shared" ref="A194" si="1629">B193</f>
        <v>3</v>
      </c>
      <c r="B194" s="112"/>
      <c r="C194" s="51" t="s">
        <v>102</v>
      </c>
      <c r="D194" s="51">
        <f>Opsætning!$D$11</f>
        <v>150</v>
      </c>
      <c r="E194" s="111" t="s">
        <v>100</v>
      </c>
      <c r="F194" s="111"/>
      <c r="G194" s="57">
        <v>5</v>
      </c>
      <c r="H194" s="57">
        <v>5</v>
      </c>
      <c r="I194" s="57">
        <v>5</v>
      </c>
      <c r="J194" s="57">
        <v>5</v>
      </c>
      <c r="K194" s="52"/>
      <c r="L194" s="52"/>
      <c r="M194" s="53"/>
      <c r="N194" s="53"/>
      <c r="O194" s="53"/>
      <c r="P194" s="53"/>
      <c r="Q194" s="53"/>
      <c r="R194" s="53"/>
      <c r="S194" s="53"/>
      <c r="T194" s="47">
        <f t="shared" ref="T194" si="1630">IF(G194="",,G194)</f>
        <v>5</v>
      </c>
      <c r="U194" s="47">
        <f t="shared" ref="U194" si="1631">IF(H194="",,H194)</f>
        <v>5</v>
      </c>
      <c r="V194" s="47">
        <f t="shared" ref="V194" si="1632">IF(I194="",,I194)</f>
        <v>5</v>
      </c>
      <c r="W194" s="47">
        <f t="shared" ref="W194" si="1633">IF(J194="",,J194)</f>
        <v>5</v>
      </c>
      <c r="X194" s="47">
        <f t="shared" ref="X194" si="1634">IF(K194="",,K194)</f>
        <v>0</v>
      </c>
      <c r="Y194" s="47">
        <f t="shared" ref="Y194" si="1635">IF(L194="",,L194)</f>
        <v>0</v>
      </c>
      <c r="Z194" s="47">
        <f t="shared" ref="Z194" si="1636">IF(M194="",,M194)</f>
        <v>0</v>
      </c>
      <c r="AA194" s="47">
        <f t="shared" ref="AA194" si="1637">IF(N194="",,N194)</f>
        <v>0</v>
      </c>
      <c r="AB194" s="47">
        <f t="shared" ref="AB194" si="1638">IF(O194="",,O194)</f>
        <v>0</v>
      </c>
      <c r="AC194" s="47">
        <f t="shared" ref="AC194" si="1639">IF(P194="",,P194)</f>
        <v>0</v>
      </c>
      <c r="AD194" s="47">
        <f t="shared" ref="AD194" si="1640">IF(Q194="",,Q194)</f>
        <v>0</v>
      </c>
      <c r="AE194" s="47">
        <f t="shared" ref="AE194" si="1641">IF(R194="",,R194)</f>
        <v>0</v>
      </c>
      <c r="AF194" s="47">
        <f t="shared" ref="AF194" si="1642">IF(S194="",,S194)</f>
        <v>0</v>
      </c>
      <c r="AG194" s="48">
        <f t="shared" ref="AG194" si="1643">IF(T194=0,"",SUM(T194:AF194))</f>
        <v>20</v>
      </c>
      <c r="AH194" s="49">
        <f t="shared" si="1583"/>
        <v>20</v>
      </c>
      <c r="AI194" s="43"/>
      <c r="AJ194" s="43"/>
    </row>
    <row r="195" spans="1:36" s="50" customFormat="1" ht="17.45" customHeight="1" x14ac:dyDescent="0.25">
      <c r="A195" s="43">
        <f t="shared" ref="A195" si="1644">B195</f>
        <v>4</v>
      </c>
      <c r="B195" s="132">
        <v>4</v>
      </c>
      <c r="C195" s="44"/>
      <c r="D195" s="44"/>
      <c r="E195" s="134" t="str">
        <f>'Opsætning1-5 (2)'!$D$28</f>
        <v>Hanging leg raises</v>
      </c>
      <c r="F195" s="135"/>
      <c r="G195" s="56" t="s">
        <v>170</v>
      </c>
      <c r="H195" s="56" t="s">
        <v>170</v>
      </c>
      <c r="I195" s="56" t="s">
        <v>170</v>
      </c>
      <c r="J195" s="56" t="s">
        <v>170</v>
      </c>
      <c r="K195" s="54"/>
      <c r="L195" s="54"/>
      <c r="M195" s="54"/>
      <c r="N195" s="54"/>
      <c r="O195" s="54"/>
      <c r="P195" s="54"/>
      <c r="Q195" s="54"/>
      <c r="R195" s="54"/>
      <c r="S195" s="54"/>
      <c r="T195" s="102" t="str">
        <f>G195</f>
        <v>BW</v>
      </c>
      <c r="U195" s="102" t="str">
        <f t="shared" ref="U195" si="1645">H195</f>
        <v>BW</v>
      </c>
      <c r="V195" s="102" t="str">
        <f t="shared" ref="V195" si="1646">I195</f>
        <v>BW</v>
      </c>
      <c r="W195" s="102" t="str">
        <f>J195</f>
        <v>BW</v>
      </c>
      <c r="X195" s="102">
        <f t="shared" ref="X195:X196" si="1647">K195</f>
        <v>0</v>
      </c>
      <c r="Y195" s="102">
        <f t="shared" ref="Y195:Y196" si="1648">L195</f>
        <v>0</v>
      </c>
      <c r="Z195" s="102">
        <f t="shared" ref="Z195:Z196" si="1649">M195</f>
        <v>0</v>
      </c>
      <c r="AA195" s="102">
        <f t="shared" ref="AA195:AA196" si="1650">N195</f>
        <v>0</v>
      </c>
      <c r="AB195" s="102">
        <f t="shared" ref="AB195:AB196" si="1651">O195</f>
        <v>0</v>
      </c>
      <c r="AC195" s="102">
        <f t="shared" ref="AC195:AC196" si="1652">P195</f>
        <v>0</v>
      </c>
      <c r="AD195" s="102">
        <f t="shared" ref="AD195:AD196" si="1653">Q195</f>
        <v>0</v>
      </c>
      <c r="AE195" s="102">
        <f t="shared" ref="AE195:AE196" si="1654">R195</f>
        <v>0</v>
      </c>
      <c r="AF195" s="102">
        <f t="shared" ref="AF195:AF196" si="1655">S195</f>
        <v>0</v>
      </c>
      <c r="AG195" s="48">
        <f t="shared" ref="AG195" si="1656">IF(T195=0,"",SUMPRODUCT(T195:AF195,T196:AF196))</f>
        <v>0</v>
      </c>
      <c r="AH195" s="49">
        <f t="shared" si="1583"/>
        <v>0</v>
      </c>
      <c r="AI195" s="43"/>
      <c r="AJ195" s="43"/>
    </row>
    <row r="196" spans="1:36" s="50" customFormat="1" ht="17.45" customHeight="1" x14ac:dyDescent="0.25">
      <c r="A196" s="43">
        <f t="shared" ref="A196" si="1657">B195</f>
        <v>4</v>
      </c>
      <c r="B196" s="133"/>
      <c r="C196" s="51"/>
      <c r="D196" s="51" t="e">
        <f>_xlfn.IFS(D195="squat",Opsætning!#REF!,D195="bænk",Opsætning!#REF!,D195="dødløft",Opsætning!#REF!)</f>
        <v>#N/A</v>
      </c>
      <c r="E196" s="134" t="s">
        <v>100</v>
      </c>
      <c r="F196" s="136"/>
      <c r="G196" s="52">
        <v>8</v>
      </c>
      <c r="H196" s="52">
        <v>8</v>
      </c>
      <c r="I196" s="52">
        <v>8</v>
      </c>
      <c r="J196" s="52">
        <v>8</v>
      </c>
      <c r="K196" s="53"/>
      <c r="L196" s="53"/>
      <c r="M196" s="53"/>
      <c r="N196" s="53"/>
      <c r="O196" s="53"/>
      <c r="P196" s="53"/>
      <c r="Q196" s="53"/>
      <c r="R196" s="53"/>
      <c r="S196" s="53"/>
      <c r="T196" s="47">
        <f t="shared" ref="T196" si="1658">IF(G196="",,G196)</f>
        <v>8</v>
      </c>
      <c r="U196" s="47">
        <f t="shared" ref="U196" si="1659">IF(H196="",,H196)</f>
        <v>8</v>
      </c>
      <c r="V196" s="47">
        <f t="shared" ref="V196" si="1660">IF(I196="",,I196)</f>
        <v>8</v>
      </c>
      <c r="W196" s="102">
        <f>J196</f>
        <v>8</v>
      </c>
      <c r="X196" s="102">
        <f t="shared" si="1647"/>
        <v>0</v>
      </c>
      <c r="Y196" s="102">
        <f t="shared" si="1648"/>
        <v>0</v>
      </c>
      <c r="Z196" s="102">
        <f t="shared" si="1649"/>
        <v>0</v>
      </c>
      <c r="AA196" s="102">
        <f t="shared" si="1650"/>
        <v>0</v>
      </c>
      <c r="AB196" s="102">
        <f t="shared" si="1651"/>
        <v>0</v>
      </c>
      <c r="AC196" s="102">
        <f t="shared" si="1652"/>
        <v>0</v>
      </c>
      <c r="AD196" s="102">
        <f t="shared" si="1653"/>
        <v>0</v>
      </c>
      <c r="AE196" s="102">
        <f t="shared" si="1654"/>
        <v>0</v>
      </c>
      <c r="AF196" s="102">
        <f t="shared" si="1655"/>
        <v>0</v>
      </c>
      <c r="AG196" s="48">
        <f t="shared" ref="AG196" si="1661">IF(T196=0,"",SUM(T196:AF196))</f>
        <v>32</v>
      </c>
      <c r="AH196" s="49">
        <f t="shared" si="1583"/>
        <v>32</v>
      </c>
      <c r="AI196" s="43"/>
      <c r="AJ196" s="43"/>
    </row>
    <row r="197" spans="1:36" ht="24.6" customHeight="1" x14ac:dyDescent="0.25">
      <c r="B197" s="62"/>
      <c r="C197" s="38"/>
      <c r="D197" s="38"/>
      <c r="E197" s="38"/>
      <c r="F197" s="38"/>
      <c r="G197" s="37"/>
      <c r="H197" s="37"/>
      <c r="I197" s="37"/>
      <c r="J197" s="37"/>
      <c r="K197" s="37"/>
      <c r="L197" s="37"/>
      <c r="M197" s="37"/>
      <c r="N197" s="37"/>
      <c r="O197" s="37"/>
      <c r="P197" s="37"/>
      <c r="Q197" s="37"/>
      <c r="R197" s="37"/>
      <c r="S197" s="37"/>
      <c r="T197" s="38"/>
      <c r="U197" s="38"/>
      <c r="V197" s="38"/>
      <c r="W197" s="38"/>
      <c r="X197" s="38"/>
      <c r="Y197" s="38"/>
      <c r="Z197" s="38"/>
      <c r="AA197" s="38"/>
      <c r="AB197" s="38"/>
      <c r="AC197" s="38"/>
      <c r="AD197" s="38"/>
      <c r="AE197" s="38"/>
      <c r="AF197" s="38"/>
      <c r="AG197" s="39"/>
      <c r="AH197" s="40"/>
    </row>
    <row r="198" spans="1:36" ht="32.450000000000003" customHeight="1" x14ac:dyDescent="0.25">
      <c r="B198" s="118" t="s">
        <v>113</v>
      </c>
      <c r="C198" s="119"/>
      <c r="D198" s="119"/>
      <c r="E198" s="119"/>
      <c r="F198" s="119" t="s">
        <v>89</v>
      </c>
      <c r="G198" s="119"/>
      <c r="H198" s="119"/>
      <c r="I198" s="119"/>
      <c r="J198" s="119"/>
      <c r="K198" s="119"/>
      <c r="L198" s="119"/>
      <c r="M198" s="119"/>
      <c r="N198" s="119"/>
      <c r="O198" s="119"/>
      <c r="P198" s="119"/>
      <c r="Q198" s="119"/>
      <c r="R198" s="119"/>
      <c r="S198" s="119"/>
      <c r="T198" s="119"/>
      <c r="U198" s="119"/>
      <c r="V198" s="119" t="s">
        <v>40</v>
      </c>
      <c r="W198" s="119"/>
      <c r="X198" s="119"/>
      <c r="Y198" s="119"/>
      <c r="Z198" s="119"/>
      <c r="AA198" s="119"/>
      <c r="AB198" s="119" t="s">
        <v>92</v>
      </c>
      <c r="AC198" s="119"/>
      <c r="AD198" s="119"/>
      <c r="AE198" s="119"/>
      <c r="AF198" s="119"/>
      <c r="AG198" s="119"/>
      <c r="AH198" s="120"/>
    </row>
    <row r="199" spans="1:36" ht="21.95" customHeight="1" x14ac:dyDescent="0.25">
      <c r="B199" s="115" t="s">
        <v>114</v>
      </c>
      <c r="C199" s="116"/>
      <c r="D199" s="116"/>
      <c r="E199" s="116"/>
      <c r="F199" s="113">
        <f>SUMIF(D156:D196,"squat",AG156:AG196)</f>
        <v>7367.5</v>
      </c>
      <c r="G199" s="113"/>
      <c r="H199" s="113"/>
      <c r="I199" s="113"/>
      <c r="J199" s="113"/>
      <c r="K199" s="113"/>
      <c r="L199" s="113"/>
      <c r="M199" s="113"/>
      <c r="N199" s="113"/>
      <c r="O199" s="113"/>
      <c r="P199" s="113"/>
      <c r="Q199" s="113"/>
      <c r="R199" s="113"/>
      <c r="S199" s="113"/>
      <c r="T199" s="113"/>
      <c r="U199" s="113"/>
      <c r="V199" s="117">
        <f>SUMIF(D156:D196,"Bænk",AG156:AG197)</f>
        <v>7350</v>
      </c>
      <c r="W199" s="117"/>
      <c r="X199" s="117"/>
      <c r="Y199" s="117"/>
      <c r="Z199" s="117"/>
      <c r="AA199" s="117"/>
      <c r="AB199" s="113">
        <f>SUMIF(D156:D196,"dødløft",AG156:AG197)</f>
        <v>6222.5</v>
      </c>
      <c r="AC199" s="113"/>
      <c r="AD199" s="113"/>
      <c r="AE199" s="113"/>
      <c r="AF199" s="113"/>
      <c r="AG199" s="113"/>
      <c r="AH199" s="114"/>
      <c r="AI199" s="63">
        <f>(AB199+F199+V199)*1.5/3</f>
        <v>10470</v>
      </c>
    </row>
    <row r="200" spans="1:36" ht="21.95" customHeight="1" thickBot="1" x14ac:dyDescent="0.3">
      <c r="B200" s="107" t="s">
        <v>115</v>
      </c>
      <c r="C200" s="108"/>
      <c r="D200" s="108"/>
      <c r="E200" s="108"/>
      <c r="F200" s="109">
        <f>(SUMIF(D156:D196,"squat",AG156:AG196)/SUMIF(D156:D196,"squat",AG157:AG197))/Opsætning!$D$9</f>
        <v>0.67467948717948723</v>
      </c>
      <c r="G200" s="109"/>
      <c r="H200" s="109"/>
      <c r="I200" s="109"/>
      <c r="J200" s="109"/>
      <c r="K200" s="109"/>
      <c r="L200" s="109"/>
      <c r="M200" s="109"/>
      <c r="N200" s="109"/>
      <c r="O200" s="109"/>
      <c r="P200" s="109"/>
      <c r="Q200" s="109"/>
      <c r="R200" s="109"/>
      <c r="S200" s="109"/>
      <c r="T200" s="109"/>
      <c r="U200" s="109"/>
      <c r="V200" s="109">
        <f>SUMIF(D156:D196,"Bænk",AG156:AG197)/SUMIF(D156:D196,"Bænk",AG157:AG197)/Opsætning!$D$10</f>
        <v>0.72342519685039375</v>
      </c>
      <c r="W200" s="109"/>
      <c r="X200" s="109"/>
      <c r="Y200" s="109"/>
      <c r="Z200" s="109"/>
      <c r="AA200" s="109"/>
      <c r="AB200" s="109">
        <f>SUMIF(D156:D196,"dødløft",AG156:AG197)/SUMIF(D156:D196,"dødløft",AG157:AG197)/Opsætning!$D$11</f>
        <v>0.68005464480874322</v>
      </c>
      <c r="AC200" s="109"/>
      <c r="AD200" s="109"/>
      <c r="AE200" s="109"/>
      <c r="AF200" s="109"/>
      <c r="AG200" s="109"/>
      <c r="AH200" s="110"/>
    </row>
    <row r="201" spans="1:36" ht="17.45" customHeight="1" thickBot="1" x14ac:dyDescent="0.3"/>
    <row r="202" spans="1:36" ht="17.45" customHeight="1" x14ac:dyDescent="0.25">
      <c r="A202" s="31" t="s">
        <v>93</v>
      </c>
      <c r="B202" s="139" t="s">
        <v>94</v>
      </c>
      <c r="C202" s="140"/>
      <c r="D202" s="141" t="str">
        <f>Opsætning!$D$14</f>
        <v>Navn Navnesen</v>
      </c>
      <c r="E202" s="141"/>
      <c r="F202" s="141"/>
      <c r="G202" s="94"/>
      <c r="H202" s="95"/>
      <c r="I202" s="95"/>
      <c r="J202" s="95"/>
      <c r="K202" s="96"/>
      <c r="L202" s="96"/>
      <c r="M202" s="96"/>
      <c r="N202" s="96"/>
      <c r="O202" s="96"/>
      <c r="P202" s="96"/>
      <c r="Q202" s="96"/>
      <c r="R202" s="96"/>
      <c r="S202" s="96"/>
      <c r="T202" s="97" t="s">
        <v>95</v>
      </c>
      <c r="U202" s="97"/>
      <c r="V202" s="98"/>
      <c r="W202" s="97"/>
      <c r="X202" s="142"/>
      <c r="Y202" s="142"/>
      <c r="Z202" s="142"/>
      <c r="AA202" s="33"/>
      <c r="AB202" s="143"/>
      <c r="AC202" s="143"/>
      <c r="AD202" s="34"/>
      <c r="AE202" s="34"/>
      <c r="AF202" s="34"/>
      <c r="AG202" s="35"/>
      <c r="AH202" s="36"/>
    </row>
    <row r="203" spans="1:36" ht="53.45" customHeight="1" thickBot="1" x14ac:dyDescent="0.3">
      <c r="A203" s="31" t="s">
        <v>93</v>
      </c>
      <c r="B203" s="144" t="s">
        <v>120</v>
      </c>
      <c r="C203" s="145"/>
      <c r="D203" s="145"/>
      <c r="E203" s="145"/>
      <c r="F203" s="145"/>
      <c r="G203" s="37"/>
      <c r="H203" s="37"/>
      <c r="I203" s="37"/>
      <c r="J203" s="37"/>
      <c r="K203" s="37"/>
      <c r="L203" s="37"/>
      <c r="M203" s="37"/>
      <c r="N203" s="37"/>
      <c r="O203" s="37"/>
      <c r="P203" s="37"/>
      <c r="Q203" s="37"/>
      <c r="R203" s="37"/>
      <c r="S203" s="37"/>
      <c r="T203" s="38"/>
      <c r="U203" s="38"/>
      <c r="V203" s="38"/>
      <c r="W203" s="38"/>
      <c r="X203" s="38"/>
      <c r="Y203" s="38"/>
      <c r="Z203" s="38"/>
      <c r="AA203" s="38"/>
      <c r="AB203" s="38"/>
      <c r="AC203" s="38"/>
      <c r="AD203" s="38"/>
      <c r="AE203" s="38"/>
      <c r="AF203" s="38"/>
      <c r="AG203" s="39"/>
      <c r="AH203" s="40"/>
    </row>
    <row r="204" spans="1:36" ht="17.45" customHeight="1" x14ac:dyDescent="0.3">
      <c r="A204" s="31" t="s">
        <v>93</v>
      </c>
      <c r="B204" s="41" t="s">
        <v>10</v>
      </c>
      <c r="C204" s="121" t="s">
        <v>134</v>
      </c>
      <c r="D204" s="122"/>
      <c r="E204" s="123" t="str">
        <f>Opsætning!$D$16</f>
        <v>Mandag</v>
      </c>
      <c r="F204" s="124"/>
      <c r="G204" s="125" t="s">
        <v>98</v>
      </c>
      <c r="H204" s="126"/>
      <c r="I204" s="126"/>
      <c r="J204" s="126"/>
      <c r="K204" s="126"/>
      <c r="L204" s="126"/>
      <c r="M204" s="126"/>
      <c r="N204" s="126"/>
      <c r="O204" s="126"/>
      <c r="P204" s="126"/>
      <c r="Q204" s="126"/>
      <c r="R204" s="126"/>
      <c r="S204" s="127"/>
      <c r="T204" s="38"/>
      <c r="U204" s="38"/>
      <c r="V204" s="38"/>
      <c r="W204" s="38"/>
      <c r="X204" s="38"/>
      <c r="Y204" s="38"/>
      <c r="Z204" s="38"/>
      <c r="AA204" s="38"/>
      <c r="AB204" s="38"/>
      <c r="AC204" s="38"/>
      <c r="AD204" s="38"/>
      <c r="AE204" s="38"/>
      <c r="AF204" s="42"/>
      <c r="AG204" s="137"/>
      <c r="AH204" s="138"/>
    </row>
    <row r="205" spans="1:36" ht="17.45" customHeight="1" thickBot="1" x14ac:dyDescent="0.3">
      <c r="B205" s="130" t="s">
        <v>99</v>
      </c>
      <c r="C205" s="131"/>
      <c r="D205" s="131"/>
      <c r="E205" s="131"/>
      <c r="F205" s="131"/>
      <c r="G205" s="128"/>
      <c r="H205" s="128"/>
      <c r="I205" s="128"/>
      <c r="J205" s="128"/>
      <c r="K205" s="128"/>
      <c r="L205" s="128"/>
      <c r="M205" s="128"/>
      <c r="N205" s="128"/>
      <c r="O205" s="128"/>
      <c r="P205" s="128"/>
      <c r="Q205" s="128"/>
      <c r="R205" s="128"/>
      <c r="S205" s="129"/>
      <c r="T205" s="38"/>
      <c r="U205" s="38"/>
      <c r="V205" s="38"/>
      <c r="W205" s="38"/>
      <c r="X205" s="38"/>
      <c r="Y205" s="38"/>
      <c r="Z205" s="38"/>
      <c r="AA205" s="38"/>
      <c r="AB205" s="38"/>
      <c r="AC205" s="38"/>
      <c r="AD205" s="38"/>
      <c r="AE205" s="38"/>
      <c r="AF205" s="38"/>
      <c r="AG205" s="39"/>
      <c r="AH205" s="40"/>
    </row>
    <row r="206" spans="1:36" s="50" customFormat="1" ht="17.45" customHeight="1" x14ac:dyDescent="0.25">
      <c r="A206" s="43">
        <f>B206</f>
        <v>1</v>
      </c>
      <c r="B206" s="112">
        <v>1</v>
      </c>
      <c r="C206" s="44"/>
      <c r="D206" s="44" t="s">
        <v>89</v>
      </c>
      <c r="E206" s="111" t="str">
        <f>'Opsætning1-5 (2)'!$D$6</f>
        <v>Lowbar Squat</v>
      </c>
      <c r="F206" s="111"/>
      <c r="G206" s="45">
        <v>78</v>
      </c>
      <c r="H206" s="45">
        <v>84</v>
      </c>
      <c r="I206" s="46">
        <v>84</v>
      </c>
      <c r="J206" s="46">
        <v>84</v>
      </c>
      <c r="K206" s="46">
        <v>84</v>
      </c>
      <c r="L206" s="46"/>
      <c r="M206" s="46"/>
      <c r="N206" s="46"/>
      <c r="O206" s="46"/>
      <c r="P206" s="46"/>
      <c r="Q206" s="46"/>
      <c r="R206" s="46"/>
      <c r="S206" s="46"/>
      <c r="T206" s="47">
        <f>MROUND(G206*$D207*0.01,2.5)</f>
        <v>92.5</v>
      </c>
      <c r="U206" s="47">
        <f t="shared" ref="U206" si="1662">MROUND(H206*$D207*0.01,2.5)</f>
        <v>100</v>
      </c>
      <c r="V206" s="47">
        <f t="shared" ref="V206" si="1663">MROUND(I206*$D207*0.01,2.5)</f>
        <v>100</v>
      </c>
      <c r="W206" s="47">
        <f t="shared" ref="W206" si="1664">MROUND(J206*$D207*0.01,2.5)</f>
        <v>100</v>
      </c>
      <c r="X206" s="47">
        <f t="shared" ref="X206" si="1665">MROUND(K206*$D207*0.01,2.5)</f>
        <v>100</v>
      </c>
      <c r="Y206" s="47">
        <f t="shared" ref="Y206" si="1666">MROUND(L206*$D207*0.01,2.5)</f>
        <v>0</v>
      </c>
      <c r="Z206" s="47">
        <f t="shared" ref="Z206" si="1667">MROUND(M206*$D207*0.01,2.5)</f>
        <v>0</v>
      </c>
      <c r="AA206" s="47">
        <f t="shared" ref="AA206" si="1668">MROUND(N206*$D207*0.01,2.5)</f>
        <v>0</v>
      </c>
      <c r="AB206" s="47">
        <f t="shared" ref="AB206" si="1669">MROUND(O206*$D207*0.01,2.5)</f>
        <v>0</v>
      </c>
      <c r="AC206" s="47">
        <f t="shared" ref="AC206" si="1670">MROUND(P206*$D207*0.01,2.5)</f>
        <v>0</v>
      </c>
      <c r="AD206" s="47">
        <f t="shared" ref="AD206" si="1671">MROUND(Q206*$D207*0.01,2.5)</f>
        <v>0</v>
      </c>
      <c r="AE206" s="47">
        <f t="shared" ref="AE206" si="1672">MROUND(R206*$D207*0.01,2.5)</f>
        <v>0</v>
      </c>
      <c r="AF206" s="47">
        <f t="shared" ref="AF206" si="1673">MROUND(S206*$D207*0.01,2.5)</f>
        <v>0</v>
      </c>
      <c r="AG206" s="48">
        <f>IF(T206=0,"",SUMPRODUCT(T206:AF206,T207:AF207))</f>
        <v>1970</v>
      </c>
      <c r="AH206" s="49">
        <f>SUM(T206:AF206)</f>
        <v>492.5</v>
      </c>
      <c r="AI206" s="43"/>
      <c r="AJ206" s="43"/>
    </row>
    <row r="207" spans="1:36" s="50" customFormat="1" ht="17.45" customHeight="1" x14ac:dyDescent="0.25">
      <c r="A207" s="43">
        <f>B206</f>
        <v>1</v>
      </c>
      <c r="B207" s="112"/>
      <c r="C207" s="51" t="s">
        <v>102</v>
      </c>
      <c r="D207" s="51">
        <f>Opsætning!$D$9</f>
        <v>120</v>
      </c>
      <c r="E207" s="111" t="s">
        <v>100</v>
      </c>
      <c r="F207" s="111"/>
      <c r="G207" s="52">
        <v>4</v>
      </c>
      <c r="H207" s="52">
        <v>4</v>
      </c>
      <c r="I207" s="53">
        <v>4</v>
      </c>
      <c r="J207" s="53">
        <v>4</v>
      </c>
      <c r="K207" s="53">
        <v>4</v>
      </c>
      <c r="L207" s="53"/>
      <c r="M207" s="53"/>
      <c r="N207" s="53"/>
      <c r="O207" s="53"/>
      <c r="P207" s="53"/>
      <c r="Q207" s="53"/>
      <c r="R207" s="53"/>
      <c r="S207" s="53"/>
      <c r="T207" s="47">
        <f t="shared" ref="T207" si="1674">IF(G207="",,G207)</f>
        <v>4</v>
      </c>
      <c r="U207" s="47">
        <f t="shared" ref="U207" si="1675">IF(H207="",,H207)</f>
        <v>4</v>
      </c>
      <c r="V207" s="47">
        <f t="shared" ref="V207" si="1676">IF(I207="",,I207)</f>
        <v>4</v>
      </c>
      <c r="W207" s="47">
        <f t="shared" ref="W207" si="1677">IF(J207="",,J207)</f>
        <v>4</v>
      </c>
      <c r="X207" s="47">
        <f t="shared" ref="X207" si="1678">IF(K207="",,K207)</f>
        <v>4</v>
      </c>
      <c r="Y207" s="47">
        <f t="shared" ref="Y207" si="1679">IF(L207="",,L207)</f>
        <v>0</v>
      </c>
      <c r="Z207" s="47">
        <f t="shared" ref="Z207" si="1680">IF(M207="",,M207)</f>
        <v>0</v>
      </c>
      <c r="AA207" s="47">
        <f t="shared" ref="AA207" si="1681">IF(N207="",,N207)</f>
        <v>0</v>
      </c>
      <c r="AB207" s="47">
        <f t="shared" ref="AB207" si="1682">IF(O207="",,O207)</f>
        <v>0</v>
      </c>
      <c r="AC207" s="47">
        <f t="shared" ref="AC207" si="1683">IF(P207="",,P207)</f>
        <v>0</v>
      </c>
      <c r="AD207" s="47">
        <f t="shared" ref="AD207" si="1684">IF(Q207="",,Q207)</f>
        <v>0</v>
      </c>
      <c r="AE207" s="47">
        <f t="shared" ref="AE207" si="1685">IF(R207="",,R207)</f>
        <v>0</v>
      </c>
      <c r="AF207" s="47">
        <f t="shared" ref="AF207" si="1686">IF(S207="",,S207)</f>
        <v>0</v>
      </c>
      <c r="AG207" s="48">
        <f>IF(T207=0,"",SUM(T207:AF207))</f>
        <v>20</v>
      </c>
      <c r="AH207" s="49">
        <f t="shared" ref="AH207:AH213" si="1687">SUM(T207:AF207)</f>
        <v>20</v>
      </c>
      <c r="AI207" s="43"/>
      <c r="AJ207" s="43"/>
    </row>
    <row r="208" spans="1:36" s="50" customFormat="1" ht="17.45" customHeight="1" x14ac:dyDescent="0.25">
      <c r="A208" s="43">
        <f t="shared" ref="A208" si="1688">B208</f>
        <v>2</v>
      </c>
      <c r="B208" s="112">
        <v>2</v>
      </c>
      <c r="C208" s="44"/>
      <c r="D208" s="44" t="s">
        <v>101</v>
      </c>
      <c r="E208" s="111" t="str">
        <f>'Opsætning1-5 (2)'!$D$12</f>
        <v>Bænkpres</v>
      </c>
      <c r="F208" s="111"/>
      <c r="G208" s="54">
        <v>70</v>
      </c>
      <c r="H208" s="54">
        <v>80</v>
      </c>
      <c r="I208" s="54">
        <v>82</v>
      </c>
      <c r="J208" s="54">
        <v>82</v>
      </c>
      <c r="K208" s="54">
        <v>82</v>
      </c>
      <c r="L208" s="54">
        <v>82</v>
      </c>
      <c r="M208" s="54"/>
      <c r="N208" s="54"/>
      <c r="O208" s="54"/>
      <c r="P208" s="54"/>
      <c r="Q208" s="54"/>
      <c r="R208" s="54"/>
      <c r="S208" s="54"/>
      <c r="T208" s="47">
        <f t="shared" ref="T208" si="1689">MROUND(G208*$D209*0.01,2.5)</f>
        <v>55</v>
      </c>
      <c r="U208" s="47">
        <f t="shared" ref="U208" si="1690">MROUND(H208*$D209*0.01,2.5)</f>
        <v>65</v>
      </c>
      <c r="V208" s="47">
        <f t="shared" ref="V208" si="1691">MROUND(I208*$D209*0.01,2.5)</f>
        <v>65</v>
      </c>
      <c r="W208" s="47">
        <f t="shared" ref="W208" si="1692">MROUND(J208*$D209*0.01,2.5)</f>
        <v>65</v>
      </c>
      <c r="X208" s="47">
        <f t="shared" ref="X208" si="1693">MROUND(K208*$D209*0.01,2.5)</f>
        <v>65</v>
      </c>
      <c r="Y208" s="47">
        <f t="shared" ref="Y208" si="1694">MROUND(L208*$D209*0.01,2.5)</f>
        <v>65</v>
      </c>
      <c r="Z208" s="47">
        <f t="shared" ref="Z208" si="1695">MROUND(M208*$D209*0.01,2.5)</f>
        <v>0</v>
      </c>
      <c r="AA208" s="47">
        <f t="shared" ref="AA208" si="1696">MROUND(N208*$D209*0.01,2.5)</f>
        <v>0</v>
      </c>
      <c r="AB208" s="47">
        <f t="shared" ref="AB208" si="1697">MROUND(O208*$D209*0.01,2.5)</f>
        <v>0</v>
      </c>
      <c r="AC208" s="47">
        <f t="shared" ref="AC208" si="1698">MROUND(P208*$D209*0.01,2.5)</f>
        <v>0</v>
      </c>
      <c r="AD208" s="47">
        <f t="shared" ref="AD208" si="1699">MROUND(Q208*$D209*0.01,2.5)</f>
        <v>0</v>
      </c>
      <c r="AE208" s="47">
        <f t="shared" ref="AE208" si="1700">MROUND(R208*$D209*0.01,2.5)</f>
        <v>0</v>
      </c>
      <c r="AF208" s="47">
        <f t="shared" ref="AF208" si="1701">MROUND(S208*$D209*0.01,2.5)</f>
        <v>0</v>
      </c>
      <c r="AG208" s="48">
        <f t="shared" ref="AG208" si="1702">IF(T208=0,"",SUMPRODUCT(T208:AF208,T209:AF209))</f>
        <v>1900</v>
      </c>
      <c r="AH208" s="49">
        <f t="shared" si="1687"/>
        <v>380</v>
      </c>
      <c r="AI208" s="43"/>
      <c r="AJ208" s="43"/>
    </row>
    <row r="209" spans="1:36" s="50" customFormat="1" ht="17.45" customHeight="1" x14ac:dyDescent="0.25">
      <c r="A209" s="43">
        <f t="shared" ref="A209" si="1703">B208</f>
        <v>2</v>
      </c>
      <c r="B209" s="112"/>
      <c r="C209" s="51" t="s">
        <v>102</v>
      </c>
      <c r="D209" s="51">
        <f>Opsætning!$D$10</f>
        <v>80</v>
      </c>
      <c r="E209" s="111" t="s">
        <v>100</v>
      </c>
      <c r="F209" s="111"/>
      <c r="G209" s="53">
        <v>5</v>
      </c>
      <c r="H209" s="53">
        <v>5</v>
      </c>
      <c r="I209" s="53">
        <v>5</v>
      </c>
      <c r="J209" s="53">
        <v>5</v>
      </c>
      <c r="K209" s="53">
        <v>5</v>
      </c>
      <c r="L209" s="53">
        <v>5</v>
      </c>
      <c r="M209" s="53"/>
      <c r="N209" s="53"/>
      <c r="O209" s="53"/>
      <c r="P209" s="53"/>
      <c r="Q209" s="53"/>
      <c r="R209" s="53"/>
      <c r="S209" s="53"/>
      <c r="T209" s="47">
        <f t="shared" ref="T209" si="1704">IF(G209="",,G209)</f>
        <v>5</v>
      </c>
      <c r="U209" s="47">
        <f t="shared" ref="U209" si="1705">IF(H209="",,H209)</f>
        <v>5</v>
      </c>
      <c r="V209" s="47">
        <f t="shared" ref="V209" si="1706">IF(I209="",,I209)</f>
        <v>5</v>
      </c>
      <c r="W209" s="47">
        <f t="shared" ref="W209" si="1707">IF(J209="",,J209)</f>
        <v>5</v>
      </c>
      <c r="X209" s="47">
        <f t="shared" ref="X209" si="1708">IF(K209="",,K209)</f>
        <v>5</v>
      </c>
      <c r="Y209" s="47">
        <f t="shared" ref="Y209" si="1709">IF(L209="",,L209)</f>
        <v>5</v>
      </c>
      <c r="Z209" s="47">
        <f t="shared" ref="Z209" si="1710">IF(M209="",,M209)</f>
        <v>0</v>
      </c>
      <c r="AA209" s="47">
        <f t="shared" ref="AA209" si="1711">IF(N209="",,N209)</f>
        <v>0</v>
      </c>
      <c r="AB209" s="47">
        <f t="shared" ref="AB209" si="1712">IF(O209="",,O209)</f>
        <v>0</v>
      </c>
      <c r="AC209" s="47">
        <f t="shared" ref="AC209" si="1713">IF(P209="",,P209)</f>
        <v>0</v>
      </c>
      <c r="AD209" s="47">
        <f t="shared" ref="AD209" si="1714">IF(Q209="",,Q209)</f>
        <v>0</v>
      </c>
      <c r="AE209" s="47">
        <f t="shared" ref="AE209" si="1715">IF(R209="",,R209)</f>
        <v>0</v>
      </c>
      <c r="AF209" s="47">
        <f t="shared" ref="AF209" si="1716">IF(S209="",,S209)</f>
        <v>0</v>
      </c>
      <c r="AG209" s="48">
        <f t="shared" ref="AG209" si="1717">IF(T209=0,"",SUM(T209:AF209))</f>
        <v>30</v>
      </c>
      <c r="AH209" s="49">
        <f t="shared" si="1687"/>
        <v>30</v>
      </c>
      <c r="AI209" s="43"/>
      <c r="AJ209" s="43"/>
    </row>
    <row r="210" spans="1:36" s="50" customFormat="1" ht="17.45" customHeight="1" x14ac:dyDescent="0.25">
      <c r="A210" s="43">
        <f t="shared" ref="A210" si="1718">B210</f>
        <v>3</v>
      </c>
      <c r="B210" s="112">
        <v>3</v>
      </c>
      <c r="C210" s="44" t="str">
        <f>'Opsætning1-5 (2)'!$E$14</f>
        <v>Tempo</v>
      </c>
      <c r="D210" s="44" t="s">
        <v>101</v>
      </c>
      <c r="E210" s="111" t="str">
        <f>'Opsætning1-5 (2)'!$D$14</f>
        <v>Tempo bænk 3 sek ned</v>
      </c>
      <c r="F210" s="111"/>
      <c r="G210" s="55">
        <f>IF($C$10="tempo",58,70)</f>
        <v>58</v>
      </c>
      <c r="H210" s="55">
        <f t="shared" ref="H210:J210" si="1719">IF($C$10="tempo",58,70)</f>
        <v>58</v>
      </c>
      <c r="I210" s="55">
        <f t="shared" si="1719"/>
        <v>58</v>
      </c>
      <c r="J210" s="55">
        <f t="shared" si="1719"/>
        <v>58</v>
      </c>
      <c r="K210" s="56"/>
      <c r="L210" s="56"/>
      <c r="M210" s="54"/>
      <c r="N210" s="54"/>
      <c r="O210" s="54"/>
      <c r="P210" s="54"/>
      <c r="Q210" s="54"/>
      <c r="R210" s="54"/>
      <c r="S210" s="54"/>
      <c r="T210" s="47">
        <f t="shared" ref="T210" si="1720">MROUND(G210*$D211*0.01,2.5)</f>
        <v>47.5</v>
      </c>
      <c r="U210" s="47">
        <f t="shared" ref="U210" si="1721">MROUND(H210*$D211*0.01,2.5)</f>
        <v>47.5</v>
      </c>
      <c r="V210" s="47">
        <f t="shared" ref="V210" si="1722">MROUND(I210*$D211*0.01,2.5)</f>
        <v>47.5</v>
      </c>
      <c r="W210" s="47">
        <f t="shared" ref="W210" si="1723">MROUND(J210*$D211*0.01,2.5)</f>
        <v>47.5</v>
      </c>
      <c r="X210" s="47">
        <f t="shared" ref="X210" si="1724">MROUND(K210*$D211*0.01,2.5)</f>
        <v>0</v>
      </c>
      <c r="Y210" s="47">
        <f t="shared" ref="Y210" si="1725">MROUND(L210*$D211*0.01,2.5)</f>
        <v>0</v>
      </c>
      <c r="Z210" s="47">
        <f t="shared" ref="Z210" si="1726">MROUND(M210*$D211*0.01,2.5)</f>
        <v>0</v>
      </c>
      <c r="AA210" s="47">
        <f t="shared" ref="AA210" si="1727">MROUND(N210*$D211*0.01,2.5)</f>
        <v>0</v>
      </c>
      <c r="AB210" s="47">
        <f t="shared" ref="AB210" si="1728">MROUND(O210*$D211*0.01,2.5)</f>
        <v>0</v>
      </c>
      <c r="AC210" s="47">
        <f t="shared" ref="AC210" si="1729">MROUND(P210*$D211*0.01,2.5)</f>
        <v>0</v>
      </c>
      <c r="AD210" s="47">
        <f t="shared" ref="AD210" si="1730">MROUND(Q210*$D211*0.01,2.5)</f>
        <v>0</v>
      </c>
      <c r="AE210" s="47">
        <f t="shared" ref="AE210" si="1731">MROUND(R210*$D211*0.01,2.5)</f>
        <v>0</v>
      </c>
      <c r="AF210" s="47">
        <f t="shared" ref="AF210" si="1732">MROUND(S210*$D211*0.01,2.5)</f>
        <v>0</v>
      </c>
      <c r="AG210" s="48">
        <f t="shared" ref="AG210" si="1733">IF(T210=0,"",SUMPRODUCT(T210:AF210,T211:AF211))</f>
        <v>950</v>
      </c>
      <c r="AH210" s="49">
        <f t="shared" si="1687"/>
        <v>190</v>
      </c>
      <c r="AI210" s="43"/>
      <c r="AJ210" s="43"/>
    </row>
    <row r="211" spans="1:36" s="50" customFormat="1" ht="17.45" customHeight="1" x14ac:dyDescent="0.25">
      <c r="A211" s="43">
        <f t="shared" ref="A211" si="1734">B210</f>
        <v>3</v>
      </c>
      <c r="B211" s="112"/>
      <c r="C211" s="51" t="s">
        <v>102</v>
      </c>
      <c r="D211" s="51">
        <f>Opsætning!$D$10</f>
        <v>80</v>
      </c>
      <c r="E211" s="111" t="s">
        <v>100</v>
      </c>
      <c r="F211" s="111"/>
      <c r="G211" s="57">
        <f>IF($C$10="tempo",5,6)</f>
        <v>5</v>
      </c>
      <c r="H211" s="57">
        <f t="shared" ref="H211:J211" si="1735">IF($C$10="tempo",5,6)</f>
        <v>5</v>
      </c>
      <c r="I211" s="57">
        <f t="shared" si="1735"/>
        <v>5</v>
      </c>
      <c r="J211" s="57">
        <f t="shared" si="1735"/>
        <v>5</v>
      </c>
      <c r="K211" s="52"/>
      <c r="L211" s="52"/>
      <c r="M211" s="53"/>
      <c r="N211" s="53"/>
      <c r="O211" s="53"/>
      <c r="P211" s="53"/>
      <c r="Q211" s="53"/>
      <c r="R211" s="53"/>
      <c r="S211" s="53"/>
      <c r="T211" s="47">
        <f t="shared" ref="T211" si="1736">IF(G211="",,G211)</f>
        <v>5</v>
      </c>
      <c r="U211" s="47">
        <f t="shared" ref="U211" si="1737">IF(H211="",,H211)</f>
        <v>5</v>
      </c>
      <c r="V211" s="47">
        <f t="shared" ref="V211" si="1738">IF(I211="",,I211)</f>
        <v>5</v>
      </c>
      <c r="W211" s="47">
        <f t="shared" ref="W211" si="1739">IF(J211="",,J211)</f>
        <v>5</v>
      </c>
      <c r="X211" s="47">
        <f t="shared" ref="X211" si="1740">IF(K211="",,K211)</f>
        <v>0</v>
      </c>
      <c r="Y211" s="47">
        <f t="shared" ref="Y211" si="1741">IF(L211="",,L211)</f>
        <v>0</v>
      </c>
      <c r="Z211" s="47">
        <f t="shared" ref="Z211" si="1742">IF(M211="",,M211)</f>
        <v>0</v>
      </c>
      <c r="AA211" s="47">
        <f t="shared" ref="AA211" si="1743">IF(N211="",,N211)</f>
        <v>0</v>
      </c>
      <c r="AB211" s="47">
        <f t="shared" ref="AB211" si="1744">IF(O211="",,O211)</f>
        <v>0</v>
      </c>
      <c r="AC211" s="47">
        <f t="shared" ref="AC211" si="1745">IF(P211="",,P211)</f>
        <v>0</v>
      </c>
      <c r="AD211" s="47">
        <f t="shared" ref="AD211" si="1746">IF(Q211="",,Q211)</f>
        <v>0</v>
      </c>
      <c r="AE211" s="47">
        <f t="shared" ref="AE211" si="1747">IF(R211="",,R211)</f>
        <v>0</v>
      </c>
      <c r="AF211" s="47">
        <f t="shared" ref="AF211" si="1748">IF(S211="",,S211)</f>
        <v>0</v>
      </c>
      <c r="AG211" s="48">
        <f t="shared" ref="AG211" si="1749">IF(T211=0,"",SUM(T211:AF211))</f>
        <v>20</v>
      </c>
      <c r="AH211" s="49">
        <f t="shared" si="1687"/>
        <v>20</v>
      </c>
      <c r="AI211" s="43"/>
      <c r="AJ211" s="43"/>
    </row>
    <row r="212" spans="1:36" s="50" customFormat="1" ht="17.45" customHeight="1" x14ac:dyDescent="0.25">
      <c r="A212" s="43">
        <f t="shared" ref="A212" si="1750">B212</f>
        <v>4</v>
      </c>
      <c r="B212" s="132">
        <v>4</v>
      </c>
      <c r="C212" s="44"/>
      <c r="D212" s="44"/>
      <c r="E212" s="111" t="str">
        <f>'Opsætning1-5 (2)'!$D$25</f>
        <v>Pendlay rows</v>
      </c>
      <c r="F212" s="111"/>
      <c r="G212" s="56" t="s">
        <v>117</v>
      </c>
      <c r="H212" s="56" t="s">
        <v>117</v>
      </c>
      <c r="I212" s="56" t="s">
        <v>117</v>
      </c>
      <c r="J212" s="56" t="s">
        <v>117</v>
      </c>
      <c r="K212" s="54"/>
      <c r="L212" s="54"/>
      <c r="M212" s="54"/>
      <c r="N212" s="54"/>
      <c r="O212" s="54"/>
      <c r="P212" s="54"/>
      <c r="Q212" s="54"/>
      <c r="R212" s="54"/>
      <c r="S212" s="54"/>
      <c r="T212" s="102" t="str">
        <f>G212</f>
        <v>RIR 1</v>
      </c>
      <c r="U212" s="102" t="str">
        <f t="shared" ref="U212" si="1751">H212</f>
        <v>RIR 1</v>
      </c>
      <c r="V212" s="102" t="str">
        <f t="shared" ref="V212" si="1752">I212</f>
        <v>RIR 1</v>
      </c>
      <c r="W212" s="102" t="str">
        <f>J212</f>
        <v>RIR 1</v>
      </c>
      <c r="X212" s="102">
        <f t="shared" ref="X212:X213" si="1753">K212</f>
        <v>0</v>
      </c>
      <c r="Y212" s="102">
        <f t="shared" ref="Y212:Y213" si="1754">L212</f>
        <v>0</v>
      </c>
      <c r="Z212" s="102">
        <f t="shared" ref="Z212:Z213" si="1755">M212</f>
        <v>0</v>
      </c>
      <c r="AA212" s="102">
        <f t="shared" ref="AA212:AA213" si="1756">N212</f>
        <v>0</v>
      </c>
      <c r="AB212" s="102">
        <f t="shared" ref="AB212:AB213" si="1757">O212</f>
        <v>0</v>
      </c>
      <c r="AC212" s="102">
        <f t="shared" ref="AC212:AC213" si="1758">P212</f>
        <v>0</v>
      </c>
      <c r="AD212" s="102">
        <f t="shared" ref="AD212:AD213" si="1759">Q212</f>
        <v>0</v>
      </c>
      <c r="AE212" s="102">
        <f t="shared" ref="AE212:AE213" si="1760">R212</f>
        <v>0</v>
      </c>
      <c r="AF212" s="102">
        <f t="shared" ref="AF212:AF213" si="1761">S212</f>
        <v>0</v>
      </c>
      <c r="AG212" s="48">
        <f t="shared" ref="AG212" si="1762">IF(T212=0,"",SUMPRODUCT(T212:AF212,T213:AF213))</f>
        <v>0</v>
      </c>
      <c r="AH212" s="49">
        <f t="shared" si="1687"/>
        <v>0</v>
      </c>
      <c r="AI212" s="43"/>
      <c r="AJ212" s="43"/>
    </row>
    <row r="213" spans="1:36" s="50" customFormat="1" ht="17.45" customHeight="1" x14ac:dyDescent="0.25">
      <c r="A213" s="43">
        <f t="shared" ref="A213" si="1763">B212</f>
        <v>4</v>
      </c>
      <c r="B213" s="133"/>
      <c r="C213" s="51"/>
      <c r="D213" s="51" t="e">
        <f>_xlfn.IFS(D212="squat",Opsætning!#REF!,D212="bænk",Opsætning!#REF!,D212="dødløft",Opsætning!#REF!)</f>
        <v>#N/A</v>
      </c>
      <c r="E213" s="134" t="s">
        <v>100</v>
      </c>
      <c r="F213" s="136"/>
      <c r="G213" s="52">
        <v>6</v>
      </c>
      <c r="H213" s="52">
        <v>6</v>
      </c>
      <c r="I213" s="52">
        <v>6</v>
      </c>
      <c r="J213" s="52">
        <v>6</v>
      </c>
      <c r="K213" s="53"/>
      <c r="L213" s="53"/>
      <c r="M213" s="53"/>
      <c r="N213" s="53"/>
      <c r="O213" s="53"/>
      <c r="P213" s="53"/>
      <c r="Q213" s="53"/>
      <c r="R213" s="53"/>
      <c r="S213" s="53"/>
      <c r="T213" s="47">
        <f t="shared" ref="T213" si="1764">IF(G213="",,G213)</f>
        <v>6</v>
      </c>
      <c r="U213" s="47">
        <f t="shared" ref="U213" si="1765">IF(H213="",,H213)</f>
        <v>6</v>
      </c>
      <c r="V213" s="47">
        <f t="shared" ref="V213" si="1766">IF(I213="",,I213)</f>
        <v>6</v>
      </c>
      <c r="W213" s="102">
        <f>J213</f>
        <v>6</v>
      </c>
      <c r="X213" s="102">
        <f t="shared" si="1753"/>
        <v>0</v>
      </c>
      <c r="Y213" s="102">
        <f t="shared" si="1754"/>
        <v>0</v>
      </c>
      <c r="Z213" s="102">
        <f t="shared" si="1755"/>
        <v>0</v>
      </c>
      <c r="AA213" s="102">
        <f t="shared" si="1756"/>
        <v>0</v>
      </c>
      <c r="AB213" s="102">
        <f t="shared" si="1757"/>
        <v>0</v>
      </c>
      <c r="AC213" s="102">
        <f t="shared" si="1758"/>
        <v>0</v>
      </c>
      <c r="AD213" s="102">
        <f t="shared" si="1759"/>
        <v>0</v>
      </c>
      <c r="AE213" s="102">
        <f t="shared" si="1760"/>
        <v>0</v>
      </c>
      <c r="AF213" s="102">
        <f t="shared" si="1761"/>
        <v>0</v>
      </c>
      <c r="AG213" s="48">
        <f t="shared" ref="AG213" si="1767">IF(T213=0,"",SUM(T213:AF213))</f>
        <v>24</v>
      </c>
      <c r="AH213" s="49">
        <f t="shared" si="1687"/>
        <v>24</v>
      </c>
      <c r="AI213" s="43"/>
      <c r="AJ213" s="43"/>
    </row>
    <row r="214" spans="1:36" s="50" customFormat="1" ht="17.45" customHeight="1" thickBot="1" x14ac:dyDescent="0.3">
      <c r="A214" s="43"/>
      <c r="B214" s="58"/>
      <c r="C214" s="59"/>
      <c r="D214" s="59"/>
      <c r="E214" s="101"/>
      <c r="F214" s="101"/>
      <c r="G214" s="60"/>
      <c r="H214" s="60"/>
      <c r="I214" s="60"/>
      <c r="J214" s="60"/>
      <c r="K214" s="60"/>
      <c r="L214" s="60"/>
      <c r="M214" s="60"/>
      <c r="N214" s="60"/>
      <c r="O214" s="60"/>
      <c r="P214" s="60"/>
      <c r="Q214" s="60"/>
      <c r="R214" s="60"/>
      <c r="S214" s="60"/>
      <c r="T214" s="47"/>
      <c r="U214" s="47"/>
      <c r="V214" s="47"/>
      <c r="W214" s="47"/>
      <c r="X214" s="47"/>
      <c r="Y214" s="47"/>
      <c r="Z214" s="47"/>
      <c r="AA214" s="47"/>
      <c r="AB214" s="47"/>
      <c r="AC214" s="47"/>
      <c r="AD214" s="47"/>
      <c r="AE214" s="47"/>
      <c r="AF214" s="47"/>
      <c r="AG214" s="48"/>
      <c r="AH214" s="61"/>
      <c r="AI214" s="43"/>
      <c r="AJ214" s="43"/>
    </row>
    <row r="215" spans="1:36" ht="17.45" customHeight="1" x14ac:dyDescent="0.3">
      <c r="A215" s="31" t="s">
        <v>93</v>
      </c>
      <c r="B215" s="41" t="s">
        <v>10</v>
      </c>
      <c r="C215" s="121" t="s">
        <v>134</v>
      </c>
      <c r="D215" s="122"/>
      <c r="E215" s="123" t="str">
        <f>Opsætning!$D$17</f>
        <v>Tirsdag</v>
      </c>
      <c r="F215" s="124"/>
      <c r="G215" s="125" t="s">
        <v>98</v>
      </c>
      <c r="H215" s="126"/>
      <c r="I215" s="126"/>
      <c r="J215" s="126"/>
      <c r="K215" s="126"/>
      <c r="L215" s="126"/>
      <c r="M215" s="126"/>
      <c r="N215" s="126"/>
      <c r="O215" s="126"/>
      <c r="P215" s="126"/>
      <c r="Q215" s="126"/>
      <c r="R215" s="126"/>
      <c r="S215" s="127"/>
      <c r="T215" s="38"/>
      <c r="U215" s="38"/>
      <c r="V215" s="38"/>
      <c r="W215" s="38"/>
      <c r="X215" s="38"/>
      <c r="Y215" s="38"/>
      <c r="Z215" s="38"/>
      <c r="AA215" s="38"/>
      <c r="AB215" s="38"/>
      <c r="AC215" s="38"/>
      <c r="AD215" s="38"/>
      <c r="AE215" s="38"/>
      <c r="AF215" s="42"/>
      <c r="AG215" s="137"/>
      <c r="AH215" s="138"/>
    </row>
    <row r="216" spans="1:36" ht="17.45" customHeight="1" thickBot="1" x14ac:dyDescent="0.3">
      <c r="B216" s="130" t="s">
        <v>105</v>
      </c>
      <c r="C216" s="131"/>
      <c r="D216" s="131"/>
      <c r="E216" s="131"/>
      <c r="F216" s="131"/>
      <c r="G216" s="128"/>
      <c r="H216" s="128"/>
      <c r="I216" s="128"/>
      <c r="J216" s="128"/>
      <c r="K216" s="128"/>
      <c r="L216" s="128"/>
      <c r="M216" s="128"/>
      <c r="N216" s="128"/>
      <c r="O216" s="128"/>
      <c r="P216" s="128"/>
      <c r="Q216" s="128"/>
      <c r="R216" s="128"/>
      <c r="S216" s="129"/>
      <c r="T216" s="38"/>
      <c r="U216" s="38"/>
      <c r="V216" s="38"/>
      <c r="W216" s="38"/>
      <c r="X216" s="38"/>
      <c r="Y216" s="38"/>
      <c r="Z216" s="38"/>
      <c r="AA216" s="38"/>
      <c r="AB216" s="38"/>
      <c r="AC216" s="38"/>
      <c r="AD216" s="38"/>
      <c r="AE216" s="38"/>
      <c r="AF216" s="38"/>
      <c r="AG216" s="39"/>
      <c r="AH216" s="40"/>
    </row>
    <row r="217" spans="1:36" s="50" customFormat="1" ht="17.45" customHeight="1" x14ac:dyDescent="0.25">
      <c r="A217" s="43">
        <f>B217</f>
        <v>1</v>
      </c>
      <c r="B217" s="112">
        <v>1</v>
      </c>
      <c r="C217" s="44" t="str">
        <f>'Opsætning1-5 (2)'!$E$8</f>
        <v>Tempo</v>
      </c>
      <c r="D217" s="44" t="s">
        <v>89</v>
      </c>
      <c r="E217" s="111" t="str">
        <f>'Opsætning1-5 (2)'!$D$8</f>
        <v>Highbar squat 404</v>
      </c>
      <c r="F217" s="111"/>
      <c r="G217" s="45">
        <f>IF($C$17="tempo",56,70)</f>
        <v>56</v>
      </c>
      <c r="H217" s="45">
        <f t="shared" ref="H217:J217" si="1768">IF($C$17="tempo",56,70)</f>
        <v>56</v>
      </c>
      <c r="I217" s="45">
        <f t="shared" si="1768"/>
        <v>56</v>
      </c>
      <c r="J217" s="45">
        <f t="shared" si="1768"/>
        <v>56</v>
      </c>
      <c r="K217" s="46"/>
      <c r="L217" s="46"/>
      <c r="M217" s="46"/>
      <c r="N217" s="46"/>
      <c r="O217" s="46"/>
      <c r="P217" s="46"/>
      <c r="Q217" s="46"/>
      <c r="R217" s="46"/>
      <c r="S217" s="46"/>
      <c r="T217" s="47">
        <f>MROUND(G217*$D218*0.01,2.5)</f>
        <v>67.5</v>
      </c>
      <c r="U217" s="47">
        <f t="shared" ref="U217" si="1769">MROUND(H217*$D218*0.01,2.5)</f>
        <v>67.5</v>
      </c>
      <c r="V217" s="47">
        <f t="shared" ref="V217" si="1770">MROUND(I217*$D218*0.01,2.5)</f>
        <v>67.5</v>
      </c>
      <c r="W217" s="47">
        <f t="shared" ref="W217" si="1771">MROUND(J217*$D218*0.01,2.5)</f>
        <v>67.5</v>
      </c>
      <c r="X217" s="47">
        <f t="shared" ref="X217" si="1772">MROUND(K217*$D218*0.01,2.5)</f>
        <v>0</v>
      </c>
      <c r="Y217" s="47">
        <f t="shared" ref="Y217" si="1773">MROUND(L217*$D218*0.01,2.5)</f>
        <v>0</v>
      </c>
      <c r="Z217" s="47">
        <f t="shared" ref="Z217" si="1774">MROUND(M217*$D218*0.01,2.5)</f>
        <v>0</v>
      </c>
      <c r="AA217" s="47">
        <f t="shared" ref="AA217" si="1775">MROUND(N217*$D218*0.01,2.5)</f>
        <v>0</v>
      </c>
      <c r="AB217" s="47">
        <f t="shared" ref="AB217" si="1776">MROUND(O217*$D218*0.01,2.5)</f>
        <v>0</v>
      </c>
      <c r="AC217" s="47">
        <f t="shared" ref="AC217" si="1777">MROUND(P217*$D218*0.01,2.5)</f>
        <v>0</v>
      </c>
      <c r="AD217" s="47">
        <f t="shared" ref="AD217" si="1778">MROUND(Q217*$D218*0.01,2.5)</f>
        <v>0</v>
      </c>
      <c r="AE217" s="47">
        <f t="shared" ref="AE217" si="1779">MROUND(R217*$D218*0.01,2.5)</f>
        <v>0</v>
      </c>
      <c r="AF217" s="47">
        <f t="shared" ref="AF217" si="1780">MROUND(S217*$D218*0.01,2.5)</f>
        <v>0</v>
      </c>
      <c r="AG217" s="48">
        <f>IF(T217=0,"",SUMPRODUCT(T217:AF217,T218:AF218))</f>
        <v>1080</v>
      </c>
      <c r="AH217" s="49">
        <f>SUM(T217:AF217)</f>
        <v>270</v>
      </c>
      <c r="AI217" s="43"/>
      <c r="AJ217" s="43"/>
    </row>
    <row r="218" spans="1:36" s="50" customFormat="1" ht="17.45" customHeight="1" x14ac:dyDescent="0.25">
      <c r="A218" s="43">
        <f>B217</f>
        <v>1</v>
      </c>
      <c r="B218" s="112"/>
      <c r="C218" s="51" t="s">
        <v>102</v>
      </c>
      <c r="D218" s="51">
        <f>Opsætning!$D$9</f>
        <v>120</v>
      </c>
      <c r="E218" s="111" t="s">
        <v>100</v>
      </c>
      <c r="F218" s="111"/>
      <c r="G218" s="52">
        <f>IF($C$17="tempo",4,6)</f>
        <v>4</v>
      </c>
      <c r="H218" s="52">
        <f t="shared" ref="H218:J218" si="1781">IF($C$17="tempo",4,6)</f>
        <v>4</v>
      </c>
      <c r="I218" s="52">
        <f t="shared" si="1781"/>
        <v>4</v>
      </c>
      <c r="J218" s="52">
        <f t="shared" si="1781"/>
        <v>4</v>
      </c>
      <c r="K218" s="53"/>
      <c r="L218" s="53"/>
      <c r="M218" s="53"/>
      <c r="N218" s="53"/>
      <c r="O218" s="53"/>
      <c r="P218" s="53"/>
      <c r="Q218" s="53"/>
      <c r="R218" s="53"/>
      <c r="S218" s="53"/>
      <c r="T218" s="47">
        <f t="shared" ref="T218" si="1782">IF(G218="",,G218)</f>
        <v>4</v>
      </c>
      <c r="U218" s="47">
        <f t="shared" ref="U218" si="1783">IF(H218="",,H218)</f>
        <v>4</v>
      </c>
      <c r="V218" s="47">
        <f t="shared" ref="V218" si="1784">IF(I218="",,I218)</f>
        <v>4</v>
      </c>
      <c r="W218" s="47">
        <f t="shared" ref="W218" si="1785">IF(J218="",,J218)</f>
        <v>4</v>
      </c>
      <c r="X218" s="47">
        <f t="shared" ref="X218" si="1786">IF(K218="",,K218)</f>
        <v>0</v>
      </c>
      <c r="Y218" s="47">
        <f t="shared" ref="Y218" si="1787">IF(L218="",,L218)</f>
        <v>0</v>
      </c>
      <c r="Z218" s="47">
        <f t="shared" ref="Z218" si="1788">IF(M218="",,M218)</f>
        <v>0</v>
      </c>
      <c r="AA218" s="47">
        <f t="shared" ref="AA218" si="1789">IF(N218="",,N218)</f>
        <v>0</v>
      </c>
      <c r="AB218" s="47">
        <f t="shared" ref="AB218" si="1790">IF(O218="",,O218)</f>
        <v>0</v>
      </c>
      <c r="AC218" s="47">
        <f t="shared" ref="AC218" si="1791">IF(P218="",,P218)</f>
        <v>0</v>
      </c>
      <c r="AD218" s="47">
        <f t="shared" ref="AD218" si="1792">IF(Q218="",,Q218)</f>
        <v>0</v>
      </c>
      <c r="AE218" s="47">
        <f t="shared" ref="AE218" si="1793">IF(R218="",,R218)</f>
        <v>0</v>
      </c>
      <c r="AF218" s="47">
        <f t="shared" ref="AF218" si="1794">IF(S218="",,S218)</f>
        <v>0</v>
      </c>
      <c r="AG218" s="48">
        <f>IF(T218=0,"",SUM(T218:AF218))</f>
        <v>16</v>
      </c>
      <c r="AH218" s="49">
        <f t="shared" ref="AH218:AH224" si="1795">SUM(T218:AF218)</f>
        <v>16</v>
      </c>
      <c r="AI218" s="43"/>
      <c r="AJ218" s="43"/>
    </row>
    <row r="219" spans="1:36" s="50" customFormat="1" ht="17.45" customHeight="1" x14ac:dyDescent="0.25">
      <c r="A219" s="43">
        <f t="shared" ref="A219" si="1796">B219</f>
        <v>2</v>
      </c>
      <c r="B219" s="112">
        <v>2</v>
      </c>
      <c r="C219" s="44"/>
      <c r="D219" s="44" t="s">
        <v>101</v>
      </c>
      <c r="E219" s="111" t="str">
        <f>'Opsætning1-5 (2)'!$D$15</f>
        <v>Bænk med 2-3 sek. Stop</v>
      </c>
      <c r="F219" s="111"/>
      <c r="G219" s="54">
        <v>74</v>
      </c>
      <c r="H219" s="54">
        <v>74</v>
      </c>
      <c r="I219" s="54">
        <v>76</v>
      </c>
      <c r="J219" s="54">
        <v>78</v>
      </c>
      <c r="K219" s="54">
        <v>80</v>
      </c>
      <c r="L219" s="54">
        <v>84</v>
      </c>
      <c r="M219" s="54">
        <v>65</v>
      </c>
      <c r="N219" s="54"/>
      <c r="O219" s="54"/>
      <c r="P219" s="54"/>
      <c r="Q219" s="54"/>
      <c r="R219" s="54"/>
      <c r="S219" s="54"/>
      <c r="T219" s="47">
        <f t="shared" ref="T219" si="1797">MROUND(G219*$D220*0.01,2.5)</f>
        <v>60</v>
      </c>
      <c r="U219" s="47">
        <f t="shared" ref="U219" si="1798">MROUND(H219*$D220*0.01,2.5)</f>
        <v>60</v>
      </c>
      <c r="V219" s="47">
        <f t="shared" ref="V219" si="1799">MROUND(I219*$D220*0.01,2.5)</f>
        <v>60</v>
      </c>
      <c r="W219" s="47">
        <f t="shared" ref="W219" si="1800">MROUND(J219*$D220*0.01,2.5)</f>
        <v>62.5</v>
      </c>
      <c r="X219" s="47">
        <f t="shared" ref="X219" si="1801">MROUND(K219*$D220*0.01,2.5)</f>
        <v>65</v>
      </c>
      <c r="Y219" s="47">
        <f t="shared" ref="Y219" si="1802">MROUND(L219*$D220*0.01,2.5)</f>
        <v>67.5</v>
      </c>
      <c r="Z219" s="47">
        <f t="shared" ref="Z219" si="1803">MROUND(M219*$D220*0.01,2.5)</f>
        <v>52.5</v>
      </c>
      <c r="AA219" s="47">
        <f t="shared" ref="AA219" si="1804">MROUND(N219*$D220*0.01,2.5)</f>
        <v>0</v>
      </c>
      <c r="AB219" s="47">
        <f t="shared" ref="AB219" si="1805">MROUND(O219*$D220*0.01,2.5)</f>
        <v>0</v>
      </c>
      <c r="AC219" s="47">
        <f t="shared" ref="AC219" si="1806">MROUND(P219*$D220*0.01,2.5)</f>
        <v>0</v>
      </c>
      <c r="AD219" s="47">
        <f t="shared" ref="AD219" si="1807">MROUND(Q219*$D220*0.01,2.5)</f>
        <v>0</v>
      </c>
      <c r="AE219" s="47">
        <f t="shared" ref="AE219" si="1808">MROUND(R219*$D220*0.01,2.5)</f>
        <v>0</v>
      </c>
      <c r="AF219" s="47">
        <f t="shared" ref="AF219" si="1809">MROUND(S219*$D220*0.01,2.5)</f>
        <v>0</v>
      </c>
      <c r="AG219" s="48">
        <f t="shared" ref="AG219" si="1810">IF(T219=0,"",SUMPRODUCT(T219:AF219,T220:AF220))</f>
        <v>1427.5</v>
      </c>
      <c r="AH219" s="49">
        <f t="shared" si="1795"/>
        <v>427.5</v>
      </c>
      <c r="AI219" s="43"/>
      <c r="AJ219" s="43"/>
    </row>
    <row r="220" spans="1:36" s="50" customFormat="1" ht="17.45" customHeight="1" x14ac:dyDescent="0.25">
      <c r="A220" s="43">
        <f t="shared" ref="A220" si="1811">B219</f>
        <v>2</v>
      </c>
      <c r="B220" s="112"/>
      <c r="C220" s="51" t="s">
        <v>102</v>
      </c>
      <c r="D220" s="51">
        <f>Opsætning!$D$10</f>
        <v>80</v>
      </c>
      <c r="E220" s="111" t="s">
        <v>100</v>
      </c>
      <c r="F220" s="111"/>
      <c r="G220" s="53">
        <v>4</v>
      </c>
      <c r="H220" s="53">
        <v>4</v>
      </c>
      <c r="I220" s="53">
        <v>3</v>
      </c>
      <c r="J220" s="53">
        <v>3</v>
      </c>
      <c r="K220" s="53">
        <v>2</v>
      </c>
      <c r="L220" s="53">
        <v>2</v>
      </c>
      <c r="M220" s="53">
        <v>6</v>
      </c>
      <c r="N220" s="53"/>
      <c r="O220" s="53"/>
      <c r="P220" s="53"/>
      <c r="Q220" s="53"/>
      <c r="R220" s="53"/>
      <c r="S220" s="53"/>
      <c r="T220" s="47">
        <f t="shared" ref="T220" si="1812">IF(G220="",,G220)</f>
        <v>4</v>
      </c>
      <c r="U220" s="47">
        <f t="shared" ref="U220" si="1813">IF(H220="",,H220)</f>
        <v>4</v>
      </c>
      <c r="V220" s="47">
        <f t="shared" ref="V220" si="1814">IF(I220="",,I220)</f>
        <v>3</v>
      </c>
      <c r="W220" s="47">
        <f t="shared" ref="W220" si="1815">IF(J220="",,J220)</f>
        <v>3</v>
      </c>
      <c r="X220" s="47">
        <f t="shared" ref="X220" si="1816">IF(K220="",,K220)</f>
        <v>2</v>
      </c>
      <c r="Y220" s="47">
        <f t="shared" ref="Y220" si="1817">IF(L220="",,L220)</f>
        <v>2</v>
      </c>
      <c r="Z220" s="47">
        <f t="shared" ref="Z220" si="1818">IF(M220="",,M220)</f>
        <v>6</v>
      </c>
      <c r="AA220" s="47">
        <f t="shared" ref="AA220" si="1819">IF(N220="",,N220)</f>
        <v>0</v>
      </c>
      <c r="AB220" s="47">
        <f t="shared" ref="AB220" si="1820">IF(O220="",,O220)</f>
        <v>0</v>
      </c>
      <c r="AC220" s="47">
        <f t="shared" ref="AC220" si="1821">IF(P220="",,P220)</f>
        <v>0</v>
      </c>
      <c r="AD220" s="47">
        <f t="shared" ref="AD220" si="1822">IF(Q220="",,Q220)</f>
        <v>0</v>
      </c>
      <c r="AE220" s="47">
        <f t="shared" ref="AE220" si="1823">IF(R220="",,R220)</f>
        <v>0</v>
      </c>
      <c r="AF220" s="47">
        <f t="shared" ref="AF220" si="1824">IF(S220="",,S220)</f>
        <v>0</v>
      </c>
      <c r="AG220" s="48">
        <f t="shared" ref="AG220" si="1825">IF(T220=0,"",SUM(T220:AF220))</f>
        <v>24</v>
      </c>
      <c r="AH220" s="49">
        <f t="shared" si="1795"/>
        <v>24</v>
      </c>
      <c r="AI220" s="43"/>
      <c r="AJ220" s="43"/>
    </row>
    <row r="221" spans="1:36" s="50" customFormat="1" ht="17.45" customHeight="1" x14ac:dyDescent="0.25">
      <c r="A221" s="43">
        <f t="shared" ref="A221" si="1826">B221</f>
        <v>3</v>
      </c>
      <c r="B221" s="112">
        <v>3</v>
      </c>
      <c r="C221" s="44"/>
      <c r="D221" s="44" t="s">
        <v>92</v>
      </c>
      <c r="E221" s="111" t="str">
        <f>'Opsætning1-5 (2)'!$D$19</f>
        <v>Konventionel dødløft</v>
      </c>
      <c r="F221" s="111"/>
      <c r="G221" s="55">
        <v>75</v>
      </c>
      <c r="H221" s="55">
        <v>80</v>
      </c>
      <c r="I221" s="55">
        <v>80</v>
      </c>
      <c r="J221" s="55">
        <v>80</v>
      </c>
      <c r="K221" s="56">
        <v>80</v>
      </c>
      <c r="L221" s="56"/>
      <c r="M221" s="54"/>
      <c r="N221" s="54"/>
      <c r="O221" s="54"/>
      <c r="P221" s="54"/>
      <c r="Q221" s="54"/>
      <c r="R221" s="54"/>
      <c r="S221" s="54"/>
      <c r="T221" s="47">
        <f t="shared" ref="T221" si="1827">MROUND(G221*$D222*0.01,2.5)</f>
        <v>112.5</v>
      </c>
      <c r="U221" s="47">
        <f t="shared" ref="U221" si="1828">MROUND(H221*$D222*0.01,2.5)</f>
        <v>120</v>
      </c>
      <c r="V221" s="47">
        <f t="shared" ref="V221" si="1829">MROUND(I221*$D222*0.01,2.5)</f>
        <v>120</v>
      </c>
      <c r="W221" s="47">
        <f t="shared" ref="W221" si="1830">MROUND(J221*$D222*0.01,2.5)</f>
        <v>120</v>
      </c>
      <c r="X221" s="47">
        <f t="shared" ref="X221" si="1831">MROUND(K221*$D222*0.01,2.5)</f>
        <v>120</v>
      </c>
      <c r="Y221" s="47">
        <f t="shared" ref="Y221" si="1832">MROUND(L221*$D222*0.01,2.5)</f>
        <v>0</v>
      </c>
      <c r="Z221" s="47">
        <f t="shared" ref="Z221" si="1833">MROUND(M221*$D222*0.01,2.5)</f>
        <v>0</v>
      </c>
      <c r="AA221" s="47">
        <f t="shared" ref="AA221" si="1834">MROUND(N221*$D222*0.01,2.5)</f>
        <v>0</v>
      </c>
      <c r="AB221" s="47">
        <f t="shared" ref="AB221" si="1835">MROUND(O221*$D222*0.01,2.5)</f>
        <v>0</v>
      </c>
      <c r="AC221" s="47">
        <f t="shared" ref="AC221" si="1836">MROUND(P221*$D222*0.01,2.5)</f>
        <v>0</v>
      </c>
      <c r="AD221" s="47">
        <f t="shared" ref="AD221" si="1837">MROUND(Q221*$D222*0.01,2.5)</f>
        <v>0</v>
      </c>
      <c r="AE221" s="47">
        <f t="shared" ref="AE221" si="1838">MROUND(R221*$D222*0.01,2.5)</f>
        <v>0</v>
      </c>
      <c r="AF221" s="47">
        <f t="shared" ref="AF221" si="1839">MROUND(S221*$D222*0.01,2.5)</f>
        <v>0</v>
      </c>
      <c r="AG221" s="48">
        <f t="shared" ref="AG221" si="1840">IF(T221=0,"",SUMPRODUCT(T221:AF221,T222:AF222))</f>
        <v>2370</v>
      </c>
      <c r="AH221" s="49">
        <f t="shared" si="1795"/>
        <v>592.5</v>
      </c>
      <c r="AI221" s="43"/>
      <c r="AJ221" s="43"/>
    </row>
    <row r="222" spans="1:36" s="50" customFormat="1" ht="17.45" customHeight="1" x14ac:dyDescent="0.25">
      <c r="A222" s="43">
        <f t="shared" ref="A222" si="1841">B221</f>
        <v>3</v>
      </c>
      <c r="B222" s="112"/>
      <c r="C222" s="51" t="s">
        <v>102</v>
      </c>
      <c r="D222" s="51">
        <f>Opsætning!$D$11</f>
        <v>150</v>
      </c>
      <c r="E222" s="111" t="s">
        <v>100</v>
      </c>
      <c r="F222" s="111"/>
      <c r="G222" s="57">
        <v>4</v>
      </c>
      <c r="H222" s="57">
        <v>4</v>
      </c>
      <c r="I222" s="57">
        <v>4</v>
      </c>
      <c r="J222" s="57">
        <v>4</v>
      </c>
      <c r="K222" s="52">
        <v>4</v>
      </c>
      <c r="L222" s="52"/>
      <c r="M222" s="53"/>
      <c r="N222" s="53"/>
      <c r="O222" s="53"/>
      <c r="P222" s="53"/>
      <c r="Q222" s="53"/>
      <c r="R222" s="53"/>
      <c r="S222" s="53"/>
      <c r="T222" s="47">
        <f t="shared" ref="T222" si="1842">IF(G222="",,G222)</f>
        <v>4</v>
      </c>
      <c r="U222" s="47">
        <f t="shared" ref="U222" si="1843">IF(H222="",,H222)</f>
        <v>4</v>
      </c>
      <c r="V222" s="47">
        <f t="shared" ref="V222" si="1844">IF(I222="",,I222)</f>
        <v>4</v>
      </c>
      <c r="W222" s="47">
        <f t="shared" ref="W222" si="1845">IF(J222="",,J222)</f>
        <v>4</v>
      </c>
      <c r="X222" s="47">
        <f t="shared" ref="X222" si="1846">IF(K222="",,K222)</f>
        <v>4</v>
      </c>
      <c r="Y222" s="47">
        <f t="shared" ref="Y222" si="1847">IF(L222="",,L222)</f>
        <v>0</v>
      </c>
      <c r="Z222" s="47">
        <f t="shared" ref="Z222" si="1848">IF(M222="",,M222)</f>
        <v>0</v>
      </c>
      <c r="AA222" s="47">
        <f t="shared" ref="AA222" si="1849">IF(N222="",,N222)</f>
        <v>0</v>
      </c>
      <c r="AB222" s="47">
        <f t="shared" ref="AB222" si="1850">IF(O222="",,O222)</f>
        <v>0</v>
      </c>
      <c r="AC222" s="47">
        <f t="shared" ref="AC222" si="1851">IF(P222="",,P222)</f>
        <v>0</v>
      </c>
      <c r="AD222" s="47">
        <f t="shared" ref="AD222" si="1852">IF(Q222="",,Q222)</f>
        <v>0</v>
      </c>
      <c r="AE222" s="47">
        <f t="shared" ref="AE222" si="1853">IF(R222="",,R222)</f>
        <v>0</v>
      </c>
      <c r="AF222" s="47">
        <f t="shared" ref="AF222" si="1854">IF(S222="",,S222)</f>
        <v>0</v>
      </c>
      <c r="AG222" s="48">
        <f t="shared" ref="AG222" si="1855">IF(T222=0,"",SUM(T222:AF222))</f>
        <v>20</v>
      </c>
      <c r="AH222" s="49">
        <f t="shared" si="1795"/>
        <v>20</v>
      </c>
      <c r="AI222" s="43"/>
      <c r="AJ222" s="43"/>
    </row>
    <row r="223" spans="1:36" s="50" customFormat="1" ht="17.45" customHeight="1" x14ac:dyDescent="0.25">
      <c r="A223" s="43">
        <f t="shared" ref="A223" si="1856">B223</f>
        <v>4</v>
      </c>
      <c r="B223" s="132">
        <v>4</v>
      </c>
      <c r="C223" s="44"/>
      <c r="D223" s="44"/>
      <c r="E223" s="111" t="str">
        <f>'Opsætning1-5 (2)'!$D$26</f>
        <v>Military press</v>
      </c>
      <c r="F223" s="111"/>
      <c r="G223" s="56" t="s">
        <v>103</v>
      </c>
      <c r="H223" s="56" t="s">
        <v>103</v>
      </c>
      <c r="I223" s="56" t="s">
        <v>111</v>
      </c>
      <c r="J223" s="56" t="s">
        <v>111</v>
      </c>
      <c r="K223" s="54"/>
      <c r="L223" s="54"/>
      <c r="M223" s="54"/>
      <c r="N223" s="54"/>
      <c r="O223" s="54"/>
      <c r="P223" s="54"/>
      <c r="Q223" s="54"/>
      <c r="R223" s="54"/>
      <c r="S223" s="54"/>
      <c r="T223" s="102" t="str">
        <f>G223</f>
        <v>RIR 3</v>
      </c>
      <c r="U223" s="102" t="str">
        <f t="shared" ref="U223" si="1857">H223</f>
        <v>RIR 3</v>
      </c>
      <c r="V223" s="102" t="str">
        <f t="shared" ref="V223" si="1858">I223</f>
        <v>RIR 2</v>
      </c>
      <c r="W223" s="102" t="str">
        <f>J223</f>
        <v>RIR 2</v>
      </c>
      <c r="X223" s="102">
        <f t="shared" ref="X223:X224" si="1859">K223</f>
        <v>0</v>
      </c>
      <c r="Y223" s="102">
        <f t="shared" ref="Y223:Y224" si="1860">L223</f>
        <v>0</v>
      </c>
      <c r="Z223" s="102">
        <f t="shared" ref="Z223:Z224" si="1861">M223</f>
        <v>0</v>
      </c>
      <c r="AA223" s="102">
        <f t="shared" ref="AA223:AA224" si="1862">N223</f>
        <v>0</v>
      </c>
      <c r="AB223" s="102">
        <f t="shared" ref="AB223:AB224" si="1863">O223</f>
        <v>0</v>
      </c>
      <c r="AC223" s="102">
        <f t="shared" ref="AC223:AC224" si="1864">P223</f>
        <v>0</v>
      </c>
      <c r="AD223" s="102">
        <f t="shared" ref="AD223:AD224" si="1865">Q223</f>
        <v>0</v>
      </c>
      <c r="AE223" s="102">
        <f t="shared" ref="AE223:AE224" si="1866">R223</f>
        <v>0</v>
      </c>
      <c r="AF223" s="102">
        <f t="shared" ref="AF223:AF224" si="1867">S223</f>
        <v>0</v>
      </c>
      <c r="AG223" s="48">
        <f t="shared" ref="AG223" si="1868">IF(T223=0,"",SUMPRODUCT(T223:AF223,T224:AF224))</f>
        <v>0</v>
      </c>
      <c r="AH223" s="49">
        <f t="shared" si="1795"/>
        <v>0</v>
      </c>
      <c r="AI223" s="43"/>
      <c r="AJ223" s="43"/>
    </row>
    <row r="224" spans="1:36" s="50" customFormat="1" ht="17.45" customHeight="1" x14ac:dyDescent="0.25">
      <c r="A224" s="43">
        <f t="shared" ref="A224" si="1869">B223</f>
        <v>4</v>
      </c>
      <c r="B224" s="133"/>
      <c r="C224" s="51"/>
      <c r="D224" s="51" t="e">
        <f>_xlfn.IFS(D223="squat",Opsætning!#REF!,D223="bænk",Opsætning!#REF!,D223="dødløft",Opsætning!#REF!)</f>
        <v>#N/A</v>
      </c>
      <c r="E224" s="134" t="s">
        <v>100</v>
      </c>
      <c r="F224" s="136"/>
      <c r="G224" s="52">
        <v>10</v>
      </c>
      <c r="H224" s="52">
        <v>10</v>
      </c>
      <c r="I224" s="52">
        <v>10</v>
      </c>
      <c r="J224" s="52">
        <v>10</v>
      </c>
      <c r="K224" s="53"/>
      <c r="L224" s="53"/>
      <c r="M224" s="53"/>
      <c r="N224" s="53"/>
      <c r="O224" s="53"/>
      <c r="P224" s="53"/>
      <c r="Q224" s="53"/>
      <c r="R224" s="53"/>
      <c r="S224" s="53"/>
      <c r="T224" s="47">
        <f t="shared" ref="T224" si="1870">IF(G224="",,G224)</f>
        <v>10</v>
      </c>
      <c r="U224" s="47">
        <f t="shared" ref="U224" si="1871">IF(H224="",,H224)</f>
        <v>10</v>
      </c>
      <c r="V224" s="47">
        <f t="shared" ref="V224" si="1872">IF(I224="",,I224)</f>
        <v>10</v>
      </c>
      <c r="W224" s="102">
        <f>J224</f>
        <v>10</v>
      </c>
      <c r="X224" s="102">
        <f t="shared" si="1859"/>
        <v>0</v>
      </c>
      <c r="Y224" s="102">
        <f t="shared" si="1860"/>
        <v>0</v>
      </c>
      <c r="Z224" s="102">
        <f t="shared" si="1861"/>
        <v>0</v>
      </c>
      <c r="AA224" s="102">
        <f t="shared" si="1862"/>
        <v>0</v>
      </c>
      <c r="AB224" s="102">
        <f t="shared" si="1863"/>
        <v>0</v>
      </c>
      <c r="AC224" s="102">
        <f t="shared" si="1864"/>
        <v>0</v>
      </c>
      <c r="AD224" s="102">
        <f t="shared" si="1865"/>
        <v>0</v>
      </c>
      <c r="AE224" s="102">
        <f t="shared" si="1866"/>
        <v>0</v>
      </c>
      <c r="AF224" s="102">
        <f t="shared" si="1867"/>
        <v>0</v>
      </c>
      <c r="AG224" s="48">
        <f t="shared" ref="AG224" si="1873">IF(T224=0,"",SUM(T224:AF224))</f>
        <v>40</v>
      </c>
      <c r="AH224" s="49">
        <f t="shared" si="1795"/>
        <v>40</v>
      </c>
      <c r="AI224" s="43"/>
      <c r="AJ224" s="43"/>
    </row>
    <row r="225" spans="1:36" s="50" customFormat="1" ht="17.45" customHeight="1" thickBot="1" x14ac:dyDescent="0.3">
      <c r="A225" s="43"/>
      <c r="B225" s="58"/>
      <c r="C225" s="59"/>
      <c r="D225" s="59"/>
      <c r="E225" s="101"/>
      <c r="F225" s="101"/>
      <c r="G225" s="60"/>
      <c r="H225" s="60"/>
      <c r="I225" s="60"/>
      <c r="J225" s="60"/>
      <c r="K225" s="60"/>
      <c r="L225" s="60"/>
      <c r="M225" s="60"/>
      <c r="N225" s="60"/>
      <c r="O225" s="60"/>
      <c r="P225" s="60"/>
      <c r="Q225" s="60"/>
      <c r="R225" s="60"/>
      <c r="S225" s="60"/>
      <c r="T225" s="47"/>
      <c r="U225" s="47"/>
      <c r="V225" s="47"/>
      <c r="W225" s="47"/>
      <c r="X225" s="47"/>
      <c r="Y225" s="47"/>
      <c r="Z225" s="47"/>
      <c r="AA225" s="47"/>
      <c r="AB225" s="47"/>
      <c r="AC225" s="47"/>
      <c r="AD225" s="47"/>
      <c r="AE225" s="47"/>
      <c r="AF225" s="47"/>
      <c r="AG225" s="48"/>
      <c r="AH225" s="61"/>
      <c r="AI225" s="43"/>
      <c r="AJ225" s="43"/>
    </row>
    <row r="226" spans="1:36" ht="17.45" customHeight="1" x14ac:dyDescent="0.25">
      <c r="A226" s="31" t="s">
        <v>93</v>
      </c>
      <c r="B226" s="41" t="s">
        <v>10</v>
      </c>
      <c r="C226" s="121" t="s">
        <v>134</v>
      </c>
      <c r="D226" s="122"/>
      <c r="E226" s="123" t="str">
        <f>Opsætning!$D$18</f>
        <v>Torsdag</v>
      </c>
      <c r="F226" s="124"/>
      <c r="G226" s="125" t="s">
        <v>98</v>
      </c>
      <c r="H226" s="126"/>
      <c r="I226" s="126"/>
      <c r="J226" s="126"/>
      <c r="K226" s="126"/>
      <c r="L226" s="126"/>
      <c r="M226" s="126"/>
      <c r="N226" s="126"/>
      <c r="O226" s="126"/>
      <c r="P226" s="126"/>
      <c r="Q226" s="126"/>
      <c r="R226" s="126"/>
      <c r="S226" s="127"/>
      <c r="T226" s="38"/>
      <c r="U226" s="38"/>
      <c r="V226" s="38"/>
      <c r="W226" s="38"/>
      <c r="X226" s="38"/>
      <c r="Y226" s="38"/>
      <c r="Z226" s="38"/>
      <c r="AA226" s="38"/>
      <c r="AB226" s="38"/>
      <c r="AC226" s="38"/>
      <c r="AD226" s="38"/>
      <c r="AE226" s="38"/>
      <c r="AF226" s="38"/>
      <c r="AG226" s="39" t="s">
        <v>106</v>
      </c>
      <c r="AH226" s="40" t="s">
        <v>107</v>
      </c>
    </row>
    <row r="227" spans="1:36" ht="17.45" customHeight="1" thickBot="1" x14ac:dyDescent="0.3">
      <c r="B227" s="130" t="s">
        <v>110</v>
      </c>
      <c r="C227" s="131"/>
      <c r="D227" s="131"/>
      <c r="E227" s="131"/>
      <c r="F227" s="131"/>
      <c r="G227" s="128"/>
      <c r="H227" s="128"/>
      <c r="I227" s="128"/>
      <c r="J227" s="128"/>
      <c r="K227" s="128"/>
      <c r="L227" s="128"/>
      <c r="M227" s="128"/>
      <c r="N227" s="128"/>
      <c r="O227" s="128"/>
      <c r="P227" s="128"/>
      <c r="Q227" s="128"/>
      <c r="R227" s="128"/>
      <c r="S227" s="129"/>
      <c r="T227" s="38"/>
      <c r="U227" s="38"/>
      <c r="V227" s="38"/>
      <c r="W227" s="38"/>
      <c r="X227" s="38"/>
      <c r="Y227" s="38"/>
      <c r="Z227" s="38"/>
      <c r="AA227" s="38"/>
      <c r="AB227" s="38"/>
      <c r="AC227" s="38"/>
      <c r="AD227" s="38"/>
      <c r="AE227" s="38"/>
      <c r="AF227" s="38"/>
      <c r="AG227" s="39"/>
      <c r="AH227" s="40"/>
    </row>
    <row r="228" spans="1:36" s="50" customFormat="1" ht="17.45" customHeight="1" x14ac:dyDescent="0.25">
      <c r="A228" s="43">
        <f>B228</f>
        <v>1</v>
      </c>
      <c r="B228" s="112">
        <v>1</v>
      </c>
      <c r="C228" s="44"/>
      <c r="D228" s="44" t="s">
        <v>89</v>
      </c>
      <c r="E228" s="111" t="str">
        <f>'Opsætning1-5 (2)'!$D$9</f>
        <v>Lowbar Squat med kort stop i bunden</v>
      </c>
      <c r="F228" s="111"/>
      <c r="G228" s="45">
        <v>66</v>
      </c>
      <c r="H228" s="45">
        <v>66</v>
      </c>
      <c r="I228" s="46">
        <v>68</v>
      </c>
      <c r="J228" s="46">
        <v>68</v>
      </c>
      <c r="K228" s="46">
        <v>68</v>
      </c>
      <c r="L228" s="46"/>
      <c r="M228" s="46"/>
      <c r="N228" s="46"/>
      <c r="O228" s="46"/>
      <c r="P228" s="46"/>
      <c r="Q228" s="46"/>
      <c r="R228" s="46"/>
      <c r="S228" s="46"/>
      <c r="T228" s="47">
        <f>MROUND(G228*$D229*0.01,2.5)</f>
        <v>80</v>
      </c>
      <c r="U228" s="47">
        <f t="shared" ref="U228" si="1874">MROUND(H228*$D229*0.01,2.5)</f>
        <v>80</v>
      </c>
      <c r="V228" s="47">
        <f t="shared" ref="V228" si="1875">MROUND(I228*$D229*0.01,2.5)</f>
        <v>82.5</v>
      </c>
      <c r="W228" s="47">
        <f t="shared" ref="W228" si="1876">MROUND(J228*$D229*0.01,2.5)</f>
        <v>82.5</v>
      </c>
      <c r="X228" s="47">
        <f t="shared" ref="X228" si="1877">MROUND(K228*$D229*0.01,2.5)</f>
        <v>82.5</v>
      </c>
      <c r="Y228" s="47">
        <f t="shared" ref="Y228" si="1878">MROUND(L228*$D229*0.01,2.5)</f>
        <v>0</v>
      </c>
      <c r="Z228" s="47">
        <f t="shared" ref="Z228" si="1879">MROUND(M228*$D229*0.01,2.5)</f>
        <v>0</v>
      </c>
      <c r="AA228" s="47">
        <f t="shared" ref="AA228" si="1880">MROUND(N228*$D229*0.01,2.5)</f>
        <v>0</v>
      </c>
      <c r="AB228" s="47">
        <f t="shared" ref="AB228" si="1881">MROUND(O228*$D229*0.01,2.5)</f>
        <v>0</v>
      </c>
      <c r="AC228" s="47">
        <f t="shared" ref="AC228" si="1882">MROUND(P228*$D229*0.01,2.5)</f>
        <v>0</v>
      </c>
      <c r="AD228" s="47">
        <f t="shared" ref="AD228" si="1883">MROUND(Q228*$D229*0.01,2.5)</f>
        <v>0</v>
      </c>
      <c r="AE228" s="47">
        <f t="shared" ref="AE228" si="1884">MROUND(R228*$D229*0.01,2.5)</f>
        <v>0</v>
      </c>
      <c r="AF228" s="47">
        <f t="shared" ref="AF228" si="1885">MROUND(S228*$D229*0.01,2.5)</f>
        <v>0</v>
      </c>
      <c r="AG228" s="48">
        <f>IF(T228=0,"",SUMPRODUCT(T228:AF228,T229:AF229))</f>
        <v>1382.5</v>
      </c>
      <c r="AH228" s="49">
        <f>SUM(T228:AF228)</f>
        <v>407.5</v>
      </c>
      <c r="AI228" s="43"/>
      <c r="AJ228" s="43"/>
    </row>
    <row r="229" spans="1:36" s="50" customFormat="1" ht="17.45" customHeight="1" x14ac:dyDescent="0.25">
      <c r="A229" s="43">
        <f>B228</f>
        <v>1</v>
      </c>
      <c r="B229" s="112"/>
      <c r="C229" s="51" t="s">
        <v>102</v>
      </c>
      <c r="D229" s="51">
        <f>Opsætning!$D$9</f>
        <v>120</v>
      </c>
      <c r="E229" s="111" t="s">
        <v>100</v>
      </c>
      <c r="F229" s="111"/>
      <c r="G229" s="52">
        <v>4</v>
      </c>
      <c r="H229" s="52">
        <v>4</v>
      </c>
      <c r="I229" s="53">
        <v>3</v>
      </c>
      <c r="J229" s="53">
        <v>3</v>
      </c>
      <c r="K229" s="53">
        <v>3</v>
      </c>
      <c r="L229" s="53"/>
      <c r="M229" s="53"/>
      <c r="N229" s="53"/>
      <c r="O229" s="53"/>
      <c r="P229" s="53"/>
      <c r="Q229" s="53"/>
      <c r="R229" s="53"/>
      <c r="S229" s="53"/>
      <c r="T229" s="47">
        <f t="shared" ref="T229" si="1886">IF(G229="",,G229)</f>
        <v>4</v>
      </c>
      <c r="U229" s="47">
        <f t="shared" ref="U229" si="1887">IF(H229="",,H229)</f>
        <v>4</v>
      </c>
      <c r="V229" s="47">
        <f t="shared" ref="V229" si="1888">IF(I229="",,I229)</f>
        <v>3</v>
      </c>
      <c r="W229" s="47">
        <f t="shared" ref="W229" si="1889">IF(J229="",,J229)</f>
        <v>3</v>
      </c>
      <c r="X229" s="47">
        <f t="shared" ref="X229" si="1890">IF(K229="",,K229)</f>
        <v>3</v>
      </c>
      <c r="Y229" s="47">
        <f t="shared" ref="Y229" si="1891">IF(L229="",,L229)</f>
        <v>0</v>
      </c>
      <c r="Z229" s="47">
        <f t="shared" ref="Z229" si="1892">IF(M229="",,M229)</f>
        <v>0</v>
      </c>
      <c r="AA229" s="47">
        <f t="shared" ref="AA229" si="1893">IF(N229="",,N229)</f>
        <v>0</v>
      </c>
      <c r="AB229" s="47">
        <f t="shared" ref="AB229" si="1894">IF(O229="",,O229)</f>
        <v>0</v>
      </c>
      <c r="AC229" s="47">
        <f t="shared" ref="AC229" si="1895">IF(P229="",,P229)</f>
        <v>0</v>
      </c>
      <c r="AD229" s="47">
        <f t="shared" ref="AD229" si="1896">IF(Q229="",,Q229)</f>
        <v>0</v>
      </c>
      <c r="AE229" s="47">
        <f t="shared" ref="AE229" si="1897">IF(R229="",,R229)</f>
        <v>0</v>
      </c>
      <c r="AF229" s="47">
        <f t="shared" ref="AF229" si="1898">IF(S229="",,S229)</f>
        <v>0</v>
      </c>
      <c r="AG229" s="48">
        <f>IF(T229=0,"",SUM(T229:AF229))</f>
        <v>17</v>
      </c>
      <c r="AH229" s="49">
        <f t="shared" ref="AH229:AH235" si="1899">SUM(T229:AF229)</f>
        <v>17</v>
      </c>
      <c r="AI229" s="43"/>
      <c r="AJ229" s="43"/>
    </row>
    <row r="230" spans="1:36" s="50" customFormat="1" ht="17.45" customHeight="1" x14ac:dyDescent="0.25">
      <c r="A230" s="43">
        <f t="shared" ref="A230" si="1900">B230</f>
        <v>2</v>
      </c>
      <c r="B230" s="112">
        <v>2</v>
      </c>
      <c r="C230" s="44"/>
      <c r="D230" s="44" t="s">
        <v>101</v>
      </c>
      <c r="E230" s="111" t="str">
        <f>'Opsætning1-5 (2)'!$D$13</f>
        <v>Medium greb bænkpres</v>
      </c>
      <c r="F230" s="111"/>
      <c r="G230" s="54">
        <v>68</v>
      </c>
      <c r="H230" s="54">
        <v>68</v>
      </c>
      <c r="I230" s="54">
        <v>68</v>
      </c>
      <c r="J230" s="54">
        <v>68</v>
      </c>
      <c r="K230" s="54">
        <v>68</v>
      </c>
      <c r="L230" s="54"/>
      <c r="M230" s="54"/>
      <c r="N230" s="54"/>
      <c r="O230" s="54"/>
      <c r="P230" s="54"/>
      <c r="Q230" s="54"/>
      <c r="R230" s="54"/>
      <c r="S230" s="54"/>
      <c r="T230" s="47">
        <f t="shared" ref="T230" si="1901">MROUND(G230*$D231*0.01,2.5)</f>
        <v>55</v>
      </c>
      <c r="U230" s="47">
        <f t="shared" ref="U230" si="1902">MROUND(H230*$D231*0.01,2.5)</f>
        <v>55</v>
      </c>
      <c r="V230" s="47">
        <f t="shared" ref="V230" si="1903">MROUND(I230*$D231*0.01,2.5)</f>
        <v>55</v>
      </c>
      <c r="W230" s="47">
        <f t="shared" ref="W230" si="1904">MROUND(J230*$D231*0.01,2.5)</f>
        <v>55</v>
      </c>
      <c r="X230" s="47">
        <f t="shared" ref="X230" si="1905">MROUND(K230*$D231*0.01,2.5)</f>
        <v>55</v>
      </c>
      <c r="Y230" s="47">
        <f t="shared" ref="Y230" si="1906">MROUND(L230*$D231*0.01,2.5)</f>
        <v>0</v>
      </c>
      <c r="Z230" s="47">
        <f t="shared" ref="Z230" si="1907">MROUND(M230*$D231*0.01,2.5)</f>
        <v>0</v>
      </c>
      <c r="AA230" s="47">
        <f t="shared" ref="AA230" si="1908">MROUND(N230*$D231*0.01,2.5)</f>
        <v>0</v>
      </c>
      <c r="AB230" s="47">
        <f t="shared" ref="AB230" si="1909">MROUND(O230*$D231*0.01,2.5)</f>
        <v>0</v>
      </c>
      <c r="AC230" s="47">
        <f t="shared" ref="AC230" si="1910">MROUND(P230*$D231*0.01,2.5)</f>
        <v>0</v>
      </c>
      <c r="AD230" s="47">
        <f t="shared" ref="AD230" si="1911">MROUND(Q230*$D231*0.01,2.5)</f>
        <v>0</v>
      </c>
      <c r="AE230" s="47">
        <f t="shared" ref="AE230" si="1912">MROUND(R230*$D231*0.01,2.5)</f>
        <v>0</v>
      </c>
      <c r="AF230" s="47">
        <f t="shared" ref="AF230" si="1913">MROUND(S230*$D231*0.01,2.5)</f>
        <v>0</v>
      </c>
      <c r="AG230" s="48">
        <f t="shared" ref="AG230" si="1914">IF(T230=0,"",SUMPRODUCT(T230:AF230,T231:AF231))</f>
        <v>2200</v>
      </c>
      <c r="AH230" s="49">
        <f t="shared" si="1899"/>
        <v>275</v>
      </c>
      <c r="AI230" s="43"/>
      <c r="AJ230" s="43"/>
    </row>
    <row r="231" spans="1:36" s="50" customFormat="1" ht="17.45" customHeight="1" x14ac:dyDescent="0.25">
      <c r="A231" s="43">
        <f t="shared" ref="A231" si="1915">B230</f>
        <v>2</v>
      </c>
      <c r="B231" s="112"/>
      <c r="C231" s="51" t="s">
        <v>102</v>
      </c>
      <c r="D231" s="51">
        <f>Opsætning!$D$10</f>
        <v>80</v>
      </c>
      <c r="E231" s="111" t="s">
        <v>100</v>
      </c>
      <c r="F231" s="111"/>
      <c r="G231" s="53">
        <v>8</v>
      </c>
      <c r="H231" s="53">
        <v>8</v>
      </c>
      <c r="I231" s="53">
        <v>8</v>
      </c>
      <c r="J231" s="53">
        <v>8</v>
      </c>
      <c r="K231" s="53">
        <v>8</v>
      </c>
      <c r="L231" s="53"/>
      <c r="M231" s="53"/>
      <c r="N231" s="53"/>
      <c r="O231" s="53"/>
      <c r="P231" s="53"/>
      <c r="Q231" s="53"/>
      <c r="R231" s="53"/>
      <c r="S231" s="53"/>
      <c r="T231" s="47">
        <f t="shared" ref="T231" si="1916">IF(G231="",,G231)</f>
        <v>8</v>
      </c>
      <c r="U231" s="47">
        <f t="shared" ref="U231" si="1917">IF(H231="",,H231)</f>
        <v>8</v>
      </c>
      <c r="V231" s="47">
        <f t="shared" ref="V231" si="1918">IF(I231="",,I231)</f>
        <v>8</v>
      </c>
      <c r="W231" s="47">
        <f t="shared" ref="W231" si="1919">IF(J231="",,J231)</f>
        <v>8</v>
      </c>
      <c r="X231" s="47">
        <f t="shared" ref="X231" si="1920">IF(K231="",,K231)</f>
        <v>8</v>
      </c>
      <c r="Y231" s="47">
        <f t="shared" ref="Y231" si="1921">IF(L231="",,L231)</f>
        <v>0</v>
      </c>
      <c r="Z231" s="47">
        <f t="shared" ref="Z231" si="1922">IF(M231="",,M231)</f>
        <v>0</v>
      </c>
      <c r="AA231" s="47">
        <f t="shared" ref="AA231" si="1923">IF(N231="",,N231)</f>
        <v>0</v>
      </c>
      <c r="AB231" s="47">
        <f t="shared" ref="AB231" si="1924">IF(O231="",,O231)</f>
        <v>0</v>
      </c>
      <c r="AC231" s="47">
        <f t="shared" ref="AC231" si="1925">IF(P231="",,P231)</f>
        <v>0</v>
      </c>
      <c r="AD231" s="47">
        <f t="shared" ref="AD231" si="1926">IF(Q231="",,Q231)</f>
        <v>0</v>
      </c>
      <c r="AE231" s="47">
        <f t="shared" ref="AE231" si="1927">IF(R231="",,R231)</f>
        <v>0</v>
      </c>
      <c r="AF231" s="47">
        <f t="shared" ref="AF231" si="1928">IF(S231="",,S231)</f>
        <v>0</v>
      </c>
      <c r="AG231" s="48">
        <f t="shared" ref="AG231" si="1929">IF(T231=0,"",SUM(T231:AF231))</f>
        <v>40</v>
      </c>
      <c r="AH231" s="49">
        <f t="shared" si="1899"/>
        <v>40</v>
      </c>
      <c r="AI231" s="43"/>
      <c r="AJ231" s="43"/>
    </row>
    <row r="232" spans="1:36" s="50" customFormat="1" ht="17.45" customHeight="1" x14ac:dyDescent="0.25">
      <c r="A232" s="43">
        <f t="shared" ref="A232" si="1930">B232</f>
        <v>3</v>
      </c>
      <c r="B232" s="112">
        <v>3</v>
      </c>
      <c r="C232" s="44" t="str">
        <f>'Opsætning1-5 (2)'!$E$21</f>
        <v>Tempo</v>
      </c>
      <c r="D232" s="44" t="s">
        <v>92</v>
      </c>
      <c r="E232" s="111" t="str">
        <f>'Opsætning1-5 (2)'!$D$21</f>
        <v>Konventionel dødløft, tempo 5 sek op</v>
      </c>
      <c r="F232" s="111"/>
      <c r="G232" s="55">
        <f>IF($C$32="tempo",54,65)</f>
        <v>54</v>
      </c>
      <c r="H232" s="55">
        <f t="shared" ref="H232:K232" si="1931">IF($C$32="tempo",54,65)</f>
        <v>54</v>
      </c>
      <c r="I232" s="55">
        <f t="shared" si="1931"/>
        <v>54</v>
      </c>
      <c r="J232" s="55">
        <f t="shared" si="1931"/>
        <v>54</v>
      </c>
      <c r="K232" s="55">
        <f t="shared" si="1931"/>
        <v>54</v>
      </c>
      <c r="L232" s="56"/>
      <c r="M232" s="54"/>
      <c r="N232" s="54"/>
      <c r="O232" s="54"/>
      <c r="P232" s="54"/>
      <c r="Q232" s="54"/>
      <c r="R232" s="54"/>
      <c r="S232" s="54"/>
      <c r="T232" s="47">
        <f t="shared" ref="T232" si="1932">MROUND(G232*$D233*0.01,2.5)</f>
        <v>80</v>
      </c>
      <c r="U232" s="47">
        <f t="shared" ref="U232" si="1933">MROUND(H232*$D233*0.01,2.5)</f>
        <v>80</v>
      </c>
      <c r="V232" s="47">
        <f t="shared" ref="V232" si="1934">MROUND(I232*$D233*0.01,2.5)</f>
        <v>80</v>
      </c>
      <c r="W232" s="47">
        <f t="shared" ref="W232" si="1935">MROUND(J232*$D233*0.01,2.5)</f>
        <v>80</v>
      </c>
      <c r="X232" s="47">
        <f t="shared" ref="X232" si="1936">MROUND(K232*$D233*0.01,2.5)</f>
        <v>80</v>
      </c>
      <c r="Y232" s="47">
        <f t="shared" ref="Y232" si="1937">MROUND(L232*$D233*0.01,2.5)</f>
        <v>0</v>
      </c>
      <c r="Z232" s="47">
        <f t="shared" ref="Z232" si="1938">MROUND(M232*$D233*0.01,2.5)</f>
        <v>0</v>
      </c>
      <c r="AA232" s="47">
        <f t="shared" ref="AA232" si="1939">MROUND(N232*$D233*0.01,2.5)</f>
        <v>0</v>
      </c>
      <c r="AB232" s="47">
        <f t="shared" ref="AB232" si="1940">MROUND(O232*$D233*0.01,2.5)</f>
        <v>0</v>
      </c>
      <c r="AC232" s="47">
        <f t="shared" ref="AC232" si="1941">MROUND(P232*$D233*0.01,2.5)</f>
        <v>0</v>
      </c>
      <c r="AD232" s="47">
        <f t="shared" ref="AD232" si="1942">MROUND(Q232*$D233*0.01,2.5)</f>
        <v>0</v>
      </c>
      <c r="AE232" s="47">
        <f t="shared" ref="AE232" si="1943">MROUND(R232*$D233*0.01,2.5)</f>
        <v>0</v>
      </c>
      <c r="AF232" s="47">
        <f t="shared" ref="AF232" si="1944">MROUND(S232*$D233*0.01,2.5)</f>
        <v>0</v>
      </c>
      <c r="AG232" s="48">
        <f t="shared" ref="AG232" si="1945">IF(T232=0,"",SUMPRODUCT(T232:AF232,T233:AF233))</f>
        <v>1600</v>
      </c>
      <c r="AH232" s="49">
        <f t="shared" si="1899"/>
        <v>400</v>
      </c>
      <c r="AI232" s="43"/>
      <c r="AJ232" s="43"/>
    </row>
    <row r="233" spans="1:36" s="50" customFormat="1" ht="17.45" customHeight="1" x14ac:dyDescent="0.25">
      <c r="A233" s="43">
        <f t="shared" ref="A233" si="1946">B232</f>
        <v>3</v>
      </c>
      <c r="B233" s="112"/>
      <c r="C233" s="51" t="s">
        <v>102</v>
      </c>
      <c r="D233" s="51">
        <f>Opsætning!$D$11</f>
        <v>150</v>
      </c>
      <c r="E233" s="111" t="s">
        <v>100</v>
      </c>
      <c r="F233" s="111"/>
      <c r="G233" s="57">
        <f>IF($C$32="tempo",4,8)</f>
        <v>4</v>
      </c>
      <c r="H233" s="57">
        <f t="shared" ref="H233:K233" si="1947">IF($C$32="tempo",4,8)</f>
        <v>4</v>
      </c>
      <c r="I233" s="57">
        <f t="shared" si="1947"/>
        <v>4</v>
      </c>
      <c r="J233" s="57">
        <f t="shared" si="1947"/>
        <v>4</v>
      </c>
      <c r="K233" s="57">
        <f t="shared" si="1947"/>
        <v>4</v>
      </c>
      <c r="L233" s="52"/>
      <c r="M233" s="53"/>
      <c r="N233" s="53"/>
      <c r="O233" s="53"/>
      <c r="P233" s="53"/>
      <c r="Q233" s="53"/>
      <c r="R233" s="53"/>
      <c r="S233" s="53"/>
      <c r="T233" s="47">
        <f t="shared" ref="T233" si="1948">IF(G233="",,G233)</f>
        <v>4</v>
      </c>
      <c r="U233" s="47">
        <f t="shared" ref="U233" si="1949">IF(H233="",,H233)</f>
        <v>4</v>
      </c>
      <c r="V233" s="47">
        <f t="shared" ref="V233" si="1950">IF(I233="",,I233)</f>
        <v>4</v>
      </c>
      <c r="W233" s="47">
        <f t="shared" ref="W233" si="1951">IF(J233="",,J233)</f>
        <v>4</v>
      </c>
      <c r="X233" s="47">
        <f t="shared" ref="X233" si="1952">IF(K233="",,K233)</f>
        <v>4</v>
      </c>
      <c r="Y233" s="47">
        <f t="shared" ref="Y233" si="1953">IF(L233="",,L233)</f>
        <v>0</v>
      </c>
      <c r="Z233" s="47">
        <f t="shared" ref="Z233" si="1954">IF(M233="",,M233)</f>
        <v>0</v>
      </c>
      <c r="AA233" s="47">
        <f t="shared" ref="AA233" si="1955">IF(N233="",,N233)</f>
        <v>0</v>
      </c>
      <c r="AB233" s="47">
        <f t="shared" ref="AB233" si="1956">IF(O233="",,O233)</f>
        <v>0</v>
      </c>
      <c r="AC233" s="47">
        <f t="shared" ref="AC233" si="1957">IF(P233="",,P233)</f>
        <v>0</v>
      </c>
      <c r="AD233" s="47">
        <f t="shared" ref="AD233" si="1958">IF(Q233="",,Q233)</f>
        <v>0</v>
      </c>
      <c r="AE233" s="47">
        <f t="shared" ref="AE233" si="1959">IF(R233="",,R233)</f>
        <v>0</v>
      </c>
      <c r="AF233" s="47">
        <f t="shared" ref="AF233" si="1960">IF(S233="",,S233)</f>
        <v>0</v>
      </c>
      <c r="AG233" s="48">
        <f t="shared" ref="AG233" si="1961">IF(T233=0,"",SUM(T233:AF233))</f>
        <v>20</v>
      </c>
      <c r="AH233" s="49">
        <f t="shared" si="1899"/>
        <v>20</v>
      </c>
      <c r="AI233" s="43"/>
      <c r="AJ233" s="43"/>
    </row>
    <row r="234" spans="1:36" s="50" customFormat="1" ht="17.45" customHeight="1" x14ac:dyDescent="0.25">
      <c r="A234" s="43">
        <f t="shared" ref="A234" si="1962">B234</f>
        <v>4</v>
      </c>
      <c r="B234" s="132">
        <v>4</v>
      </c>
      <c r="C234" s="44"/>
      <c r="D234" s="44"/>
      <c r="E234" s="111" t="str">
        <f>'Opsætning1-5 (2)'!$D$27</f>
        <v>DB extensions over hovedet</v>
      </c>
      <c r="F234" s="111"/>
      <c r="G234" s="56" t="s">
        <v>117</v>
      </c>
      <c r="H234" s="56" t="s">
        <v>117</v>
      </c>
      <c r="I234" s="56" t="s">
        <v>117</v>
      </c>
      <c r="J234" s="56" t="s">
        <v>117</v>
      </c>
      <c r="K234" s="54"/>
      <c r="L234" s="54"/>
      <c r="M234" s="54"/>
      <c r="N234" s="54"/>
      <c r="O234" s="54"/>
      <c r="P234" s="54"/>
      <c r="Q234" s="54"/>
      <c r="R234" s="54"/>
      <c r="S234" s="54"/>
      <c r="T234" s="102" t="str">
        <f>G234</f>
        <v>RIR 1</v>
      </c>
      <c r="U234" s="102" t="str">
        <f t="shared" ref="U234" si="1963">H234</f>
        <v>RIR 1</v>
      </c>
      <c r="V234" s="102" t="str">
        <f t="shared" ref="V234" si="1964">I234</f>
        <v>RIR 1</v>
      </c>
      <c r="W234" s="102" t="str">
        <f>J234</f>
        <v>RIR 1</v>
      </c>
      <c r="X234" s="102">
        <f t="shared" ref="X234:X235" si="1965">K234</f>
        <v>0</v>
      </c>
      <c r="Y234" s="102">
        <f t="shared" ref="Y234:Y235" si="1966">L234</f>
        <v>0</v>
      </c>
      <c r="Z234" s="102">
        <f t="shared" ref="Z234:Z235" si="1967">M234</f>
        <v>0</v>
      </c>
      <c r="AA234" s="102">
        <f t="shared" ref="AA234:AA235" si="1968">N234</f>
        <v>0</v>
      </c>
      <c r="AB234" s="102">
        <f t="shared" ref="AB234:AB235" si="1969">O234</f>
        <v>0</v>
      </c>
      <c r="AC234" s="102">
        <f t="shared" ref="AC234:AC235" si="1970">P234</f>
        <v>0</v>
      </c>
      <c r="AD234" s="102">
        <f t="shared" ref="AD234:AD235" si="1971">Q234</f>
        <v>0</v>
      </c>
      <c r="AE234" s="102">
        <f t="shared" ref="AE234:AE235" si="1972">R234</f>
        <v>0</v>
      </c>
      <c r="AF234" s="102">
        <f t="shared" ref="AF234:AF235" si="1973">S234</f>
        <v>0</v>
      </c>
      <c r="AG234" s="48">
        <f t="shared" ref="AG234" si="1974">IF(T234=0,"",SUMPRODUCT(T234:AF234,T235:AF235))</f>
        <v>0</v>
      </c>
      <c r="AH234" s="49">
        <f t="shared" si="1899"/>
        <v>0</v>
      </c>
      <c r="AI234" s="43"/>
      <c r="AJ234" s="43"/>
    </row>
    <row r="235" spans="1:36" s="50" customFormat="1" ht="17.45" customHeight="1" x14ac:dyDescent="0.25">
      <c r="A235" s="43">
        <f t="shared" ref="A235" si="1975">B234</f>
        <v>4</v>
      </c>
      <c r="B235" s="133"/>
      <c r="C235" s="51"/>
      <c r="D235" s="51" t="e">
        <f>_xlfn.IFS(D234="squat",Opsætning!#REF!,D234="bænk",Opsætning!#REF!,D234="dødløft",Opsætning!#REF!)</f>
        <v>#N/A</v>
      </c>
      <c r="E235" s="134" t="s">
        <v>100</v>
      </c>
      <c r="F235" s="136"/>
      <c r="G235" s="52">
        <v>6</v>
      </c>
      <c r="H235" s="52">
        <v>6</v>
      </c>
      <c r="I235" s="52">
        <v>6</v>
      </c>
      <c r="J235" s="53">
        <v>6</v>
      </c>
      <c r="K235" s="53"/>
      <c r="L235" s="53"/>
      <c r="M235" s="53"/>
      <c r="N235" s="53"/>
      <c r="O235" s="53"/>
      <c r="P235" s="53"/>
      <c r="Q235" s="53"/>
      <c r="R235" s="53"/>
      <c r="S235" s="53"/>
      <c r="T235" s="47">
        <f t="shared" ref="T235" si="1976">IF(G235="",,G235)</f>
        <v>6</v>
      </c>
      <c r="U235" s="47">
        <f t="shared" ref="U235" si="1977">IF(H235="",,H235)</f>
        <v>6</v>
      </c>
      <c r="V235" s="47">
        <f t="shared" ref="V235" si="1978">IF(I235="",,I235)</f>
        <v>6</v>
      </c>
      <c r="W235" s="102">
        <f>J235</f>
        <v>6</v>
      </c>
      <c r="X235" s="102">
        <f t="shared" si="1965"/>
        <v>0</v>
      </c>
      <c r="Y235" s="102">
        <f t="shared" si="1966"/>
        <v>0</v>
      </c>
      <c r="Z235" s="102">
        <f t="shared" si="1967"/>
        <v>0</v>
      </c>
      <c r="AA235" s="102">
        <f t="shared" si="1968"/>
        <v>0</v>
      </c>
      <c r="AB235" s="102">
        <f t="shared" si="1969"/>
        <v>0</v>
      </c>
      <c r="AC235" s="102">
        <f t="shared" si="1970"/>
        <v>0</v>
      </c>
      <c r="AD235" s="102">
        <f t="shared" si="1971"/>
        <v>0</v>
      </c>
      <c r="AE235" s="102">
        <f t="shared" si="1972"/>
        <v>0</v>
      </c>
      <c r="AF235" s="102">
        <f t="shared" si="1973"/>
        <v>0</v>
      </c>
      <c r="AG235" s="48">
        <f t="shared" ref="AG235" si="1979">IF(T235=0,"",SUM(T235:AF235))</f>
        <v>24</v>
      </c>
      <c r="AH235" s="49">
        <f t="shared" si="1899"/>
        <v>24</v>
      </c>
      <c r="AI235" s="43"/>
      <c r="AJ235" s="43"/>
    </row>
    <row r="236" spans="1:36" s="50" customFormat="1" ht="17.45" customHeight="1" thickBot="1" x14ac:dyDescent="0.3">
      <c r="A236" s="43"/>
      <c r="B236" s="58"/>
      <c r="C236" s="59"/>
      <c r="D236" s="59"/>
      <c r="E236" s="101"/>
      <c r="F236" s="101"/>
      <c r="G236" s="60"/>
      <c r="H236" s="60"/>
      <c r="I236" s="60"/>
      <c r="J236" s="60"/>
      <c r="K236" s="60"/>
      <c r="L236" s="60"/>
      <c r="M236" s="60"/>
      <c r="N236" s="60"/>
      <c r="O236" s="60"/>
      <c r="P236" s="60"/>
      <c r="Q236" s="60"/>
      <c r="R236" s="60"/>
      <c r="S236" s="60"/>
      <c r="T236" s="47"/>
      <c r="U236" s="47"/>
      <c r="V236" s="47"/>
      <c r="W236" s="47"/>
      <c r="X236" s="47"/>
      <c r="Y236" s="47"/>
      <c r="Z236" s="47"/>
      <c r="AA236" s="47"/>
      <c r="AB236" s="47"/>
      <c r="AC236" s="47"/>
      <c r="AD236" s="47"/>
      <c r="AE236" s="47"/>
      <c r="AF236" s="47"/>
      <c r="AG236" s="48"/>
      <c r="AH236" s="61"/>
      <c r="AI236" s="43"/>
      <c r="AJ236" s="43"/>
    </row>
    <row r="237" spans="1:36" ht="17.45" customHeight="1" x14ac:dyDescent="0.25">
      <c r="A237" s="31" t="s">
        <v>93</v>
      </c>
      <c r="B237" s="41" t="s">
        <v>10</v>
      </c>
      <c r="C237" s="121" t="s">
        <v>134</v>
      </c>
      <c r="D237" s="122"/>
      <c r="E237" s="123" t="str">
        <f>Opsætning!$D$19</f>
        <v>Fredag</v>
      </c>
      <c r="F237" s="124"/>
      <c r="G237" s="125" t="s">
        <v>98</v>
      </c>
      <c r="H237" s="126"/>
      <c r="I237" s="126"/>
      <c r="J237" s="126"/>
      <c r="K237" s="126"/>
      <c r="L237" s="126"/>
      <c r="M237" s="126"/>
      <c r="N237" s="126"/>
      <c r="O237" s="126"/>
      <c r="P237" s="126"/>
      <c r="Q237" s="126"/>
      <c r="R237" s="126"/>
      <c r="S237" s="127"/>
      <c r="T237" s="38"/>
      <c r="U237" s="38"/>
      <c r="V237" s="38"/>
      <c r="W237" s="38"/>
      <c r="X237" s="38"/>
      <c r="Y237" s="38"/>
      <c r="Z237" s="38"/>
      <c r="AA237" s="38"/>
      <c r="AB237" s="38"/>
      <c r="AC237" s="38"/>
      <c r="AD237" s="38"/>
      <c r="AE237" s="38"/>
      <c r="AF237" s="38"/>
      <c r="AG237" s="39" t="s">
        <v>106</v>
      </c>
      <c r="AH237" s="40" t="s">
        <v>107</v>
      </c>
    </row>
    <row r="238" spans="1:36" ht="17.45" customHeight="1" thickBot="1" x14ac:dyDescent="0.3">
      <c r="B238" s="130" t="s">
        <v>99</v>
      </c>
      <c r="C238" s="131"/>
      <c r="D238" s="131"/>
      <c r="E238" s="131"/>
      <c r="F238" s="131"/>
      <c r="G238" s="128"/>
      <c r="H238" s="128"/>
      <c r="I238" s="128"/>
      <c r="J238" s="128"/>
      <c r="K238" s="128"/>
      <c r="L238" s="128"/>
      <c r="M238" s="128"/>
      <c r="N238" s="128"/>
      <c r="O238" s="128"/>
      <c r="P238" s="128"/>
      <c r="Q238" s="128"/>
      <c r="R238" s="128"/>
      <c r="S238" s="129"/>
      <c r="T238" s="38"/>
      <c r="U238" s="38"/>
      <c r="V238" s="38"/>
      <c r="W238" s="38"/>
      <c r="X238" s="38"/>
      <c r="Y238" s="38"/>
      <c r="Z238" s="38"/>
      <c r="AA238" s="38"/>
      <c r="AB238" s="38"/>
      <c r="AC238" s="38"/>
      <c r="AD238" s="38"/>
      <c r="AE238" s="38"/>
      <c r="AF238" s="38"/>
      <c r="AG238" s="39"/>
      <c r="AH238" s="40"/>
    </row>
    <row r="239" spans="1:36" s="50" customFormat="1" ht="17.45" customHeight="1" x14ac:dyDescent="0.25">
      <c r="A239" s="43">
        <f>B239</f>
        <v>1</v>
      </c>
      <c r="B239" s="112">
        <v>1</v>
      </c>
      <c r="C239" s="44"/>
      <c r="D239" s="44" t="s">
        <v>89</v>
      </c>
      <c r="E239" s="111" t="str">
        <f>'Opsætning1-5 (2)'!$D$7</f>
        <v>Highbar squat</v>
      </c>
      <c r="F239" s="111"/>
      <c r="G239" s="45">
        <v>62</v>
      </c>
      <c r="H239" s="45">
        <v>62</v>
      </c>
      <c r="I239" s="46">
        <v>62</v>
      </c>
      <c r="J239" s="46">
        <v>62</v>
      </c>
      <c r="K239" s="46">
        <v>62</v>
      </c>
      <c r="L239" s="46"/>
      <c r="M239" s="46"/>
      <c r="N239" s="46"/>
      <c r="O239" s="46"/>
      <c r="P239" s="46"/>
      <c r="Q239" s="46"/>
      <c r="R239" s="46"/>
      <c r="S239" s="46"/>
      <c r="T239" s="47">
        <f>MROUND(G239*$D240*0.01,2.5)</f>
        <v>75</v>
      </c>
      <c r="U239" s="47">
        <f t="shared" ref="U239" si="1980">MROUND(H239*$D240*0.01,2.5)</f>
        <v>75</v>
      </c>
      <c r="V239" s="47">
        <f t="shared" ref="V239" si="1981">MROUND(I239*$D240*0.01,2.5)</f>
        <v>75</v>
      </c>
      <c r="W239" s="47">
        <f t="shared" ref="W239" si="1982">MROUND(J239*$D240*0.01,2.5)</f>
        <v>75</v>
      </c>
      <c r="X239" s="47">
        <f t="shared" ref="X239" si="1983">MROUND(K239*$D240*0.01,2.5)</f>
        <v>75</v>
      </c>
      <c r="Y239" s="47">
        <f t="shared" ref="Y239" si="1984">MROUND(L239*$D240*0.01,2.5)</f>
        <v>0</v>
      </c>
      <c r="Z239" s="47">
        <f t="shared" ref="Z239" si="1985">MROUND(M239*$D240*0.01,2.5)</f>
        <v>0</v>
      </c>
      <c r="AA239" s="47">
        <f t="shared" ref="AA239" si="1986">MROUND(N239*$D240*0.01,2.5)</f>
        <v>0</v>
      </c>
      <c r="AB239" s="47">
        <f t="shared" ref="AB239" si="1987">MROUND(O239*$D240*0.01,2.5)</f>
        <v>0</v>
      </c>
      <c r="AC239" s="47">
        <f t="shared" ref="AC239" si="1988">MROUND(P239*$D240*0.01,2.5)</f>
        <v>0</v>
      </c>
      <c r="AD239" s="47">
        <f t="shared" ref="AD239" si="1989">MROUND(Q239*$D240*0.01,2.5)</f>
        <v>0</v>
      </c>
      <c r="AE239" s="47">
        <f t="shared" ref="AE239" si="1990">MROUND(R239*$D240*0.01,2.5)</f>
        <v>0</v>
      </c>
      <c r="AF239" s="47">
        <f t="shared" ref="AF239" si="1991">MROUND(S239*$D240*0.01,2.5)</f>
        <v>0</v>
      </c>
      <c r="AG239" s="48">
        <f>IF(T239=0,"",SUMPRODUCT(T239:AF239,T240:AF240))</f>
        <v>1875</v>
      </c>
      <c r="AH239" s="49">
        <f>SUM(T239:AF239)</f>
        <v>375</v>
      </c>
      <c r="AI239" s="43"/>
      <c r="AJ239" s="43"/>
    </row>
    <row r="240" spans="1:36" s="50" customFormat="1" ht="17.45" customHeight="1" x14ac:dyDescent="0.25">
      <c r="A240" s="43">
        <f>B239</f>
        <v>1</v>
      </c>
      <c r="B240" s="112"/>
      <c r="C240" s="51" t="s">
        <v>102</v>
      </c>
      <c r="D240" s="51">
        <f>Opsætning!$D$9</f>
        <v>120</v>
      </c>
      <c r="E240" s="111" t="s">
        <v>100</v>
      </c>
      <c r="F240" s="111"/>
      <c r="G240" s="52">
        <v>5</v>
      </c>
      <c r="H240" s="52">
        <v>5</v>
      </c>
      <c r="I240" s="53">
        <v>5</v>
      </c>
      <c r="J240" s="53">
        <v>5</v>
      </c>
      <c r="K240" s="53">
        <v>5</v>
      </c>
      <c r="L240" s="53"/>
      <c r="M240" s="53"/>
      <c r="N240" s="53"/>
      <c r="O240" s="53"/>
      <c r="P240" s="53"/>
      <c r="Q240" s="53"/>
      <c r="R240" s="53"/>
      <c r="S240" s="53"/>
      <c r="T240" s="47">
        <f t="shared" ref="T240" si="1992">IF(G240="",,G240)</f>
        <v>5</v>
      </c>
      <c r="U240" s="47">
        <f t="shared" ref="U240" si="1993">IF(H240="",,H240)</f>
        <v>5</v>
      </c>
      <c r="V240" s="47">
        <f t="shared" ref="V240" si="1994">IF(I240="",,I240)</f>
        <v>5</v>
      </c>
      <c r="W240" s="47">
        <f t="shared" ref="W240" si="1995">IF(J240="",,J240)</f>
        <v>5</v>
      </c>
      <c r="X240" s="47">
        <f t="shared" ref="X240" si="1996">IF(K240="",,K240)</f>
        <v>5</v>
      </c>
      <c r="Y240" s="47">
        <f t="shared" ref="Y240" si="1997">IF(L240="",,L240)</f>
        <v>0</v>
      </c>
      <c r="Z240" s="47">
        <f t="shared" ref="Z240" si="1998">IF(M240="",,M240)</f>
        <v>0</v>
      </c>
      <c r="AA240" s="47">
        <f t="shared" ref="AA240" si="1999">IF(N240="",,N240)</f>
        <v>0</v>
      </c>
      <c r="AB240" s="47">
        <f t="shared" ref="AB240" si="2000">IF(O240="",,O240)</f>
        <v>0</v>
      </c>
      <c r="AC240" s="47">
        <f t="shared" ref="AC240" si="2001">IF(P240="",,P240)</f>
        <v>0</v>
      </c>
      <c r="AD240" s="47">
        <f t="shared" ref="AD240" si="2002">IF(Q240="",,Q240)</f>
        <v>0</v>
      </c>
      <c r="AE240" s="47">
        <f t="shared" ref="AE240" si="2003">IF(R240="",,R240)</f>
        <v>0</v>
      </c>
      <c r="AF240" s="47">
        <f t="shared" ref="AF240" si="2004">IF(S240="",,S240)</f>
        <v>0</v>
      </c>
      <c r="AG240" s="48">
        <f>IF(T240=0,"",SUM(T240:AF240))</f>
        <v>25</v>
      </c>
      <c r="AH240" s="49">
        <f t="shared" ref="AH240:AH246" si="2005">SUM(T240:AF240)</f>
        <v>25</v>
      </c>
      <c r="AI240" s="43"/>
      <c r="AJ240" s="43"/>
    </row>
    <row r="241" spans="1:36" s="50" customFormat="1" ht="17.45" customHeight="1" x14ac:dyDescent="0.25">
      <c r="A241" s="43">
        <f t="shared" ref="A241" si="2006">B241</f>
        <v>2</v>
      </c>
      <c r="B241" s="112">
        <v>2</v>
      </c>
      <c r="C241" s="44"/>
      <c r="D241" s="44" t="s">
        <v>101</v>
      </c>
      <c r="E241" s="111" t="str">
        <f>'Opsætning1-5 (2)'!$D$16</f>
        <v>Bænk til klods 50mm</v>
      </c>
      <c r="F241" s="111"/>
      <c r="G241" s="54">
        <v>77</v>
      </c>
      <c r="H241" s="54">
        <v>77</v>
      </c>
      <c r="I241" s="54">
        <v>80</v>
      </c>
      <c r="J241" s="54">
        <v>88</v>
      </c>
      <c r="K241" s="54">
        <v>90</v>
      </c>
      <c r="L241" s="54">
        <v>70</v>
      </c>
      <c r="M241" s="54"/>
      <c r="N241" s="54"/>
      <c r="O241" s="54"/>
      <c r="P241" s="54"/>
      <c r="Q241" s="54"/>
      <c r="R241" s="54"/>
      <c r="S241" s="54"/>
      <c r="T241" s="47">
        <f t="shared" ref="T241" si="2007">MROUND(G241*$D242*0.01,2.5)</f>
        <v>62.5</v>
      </c>
      <c r="U241" s="47">
        <f t="shared" ref="U241" si="2008">MROUND(H241*$D242*0.01,2.5)</f>
        <v>62.5</v>
      </c>
      <c r="V241" s="47">
        <f t="shared" ref="V241" si="2009">MROUND(I241*$D242*0.01,2.5)</f>
        <v>65</v>
      </c>
      <c r="W241" s="47">
        <f t="shared" ref="W241" si="2010">MROUND(J241*$D242*0.01,2.5)</f>
        <v>70</v>
      </c>
      <c r="X241" s="47">
        <f t="shared" ref="X241" si="2011">MROUND(K241*$D242*0.01,2.5)</f>
        <v>72.5</v>
      </c>
      <c r="Y241" s="47">
        <f t="shared" ref="Y241" si="2012">MROUND(L241*$D242*0.01,2.5)</f>
        <v>55</v>
      </c>
      <c r="Z241" s="47">
        <f t="shared" ref="Z241" si="2013">MROUND(M241*$D242*0.01,2.5)</f>
        <v>0</v>
      </c>
      <c r="AA241" s="47">
        <f t="shared" ref="AA241" si="2014">MROUND(N241*$D242*0.01,2.5)</f>
        <v>0</v>
      </c>
      <c r="AB241" s="47">
        <f t="shared" ref="AB241" si="2015">MROUND(O241*$D242*0.01,2.5)</f>
        <v>0</v>
      </c>
      <c r="AC241" s="47">
        <f t="shared" ref="AC241" si="2016">MROUND(P241*$D242*0.01,2.5)</f>
        <v>0</v>
      </c>
      <c r="AD241" s="47">
        <f t="shared" ref="AD241" si="2017">MROUND(Q241*$D242*0.01,2.5)</f>
        <v>0</v>
      </c>
      <c r="AE241" s="47">
        <f t="shared" ref="AE241" si="2018">MROUND(R241*$D242*0.01,2.5)</f>
        <v>0</v>
      </c>
      <c r="AF241" s="47">
        <f t="shared" ref="AF241" si="2019">MROUND(S241*$D242*0.01,2.5)</f>
        <v>0</v>
      </c>
      <c r="AG241" s="48">
        <f t="shared" ref="AG241" si="2020">IF(T241=0,"",SUMPRODUCT(T241:AF241,T242:AF242))</f>
        <v>1237.5</v>
      </c>
      <c r="AH241" s="49">
        <f t="shared" si="2005"/>
        <v>387.5</v>
      </c>
      <c r="AI241" s="43"/>
      <c r="AJ241" s="43"/>
    </row>
    <row r="242" spans="1:36" s="50" customFormat="1" ht="17.45" customHeight="1" x14ac:dyDescent="0.25">
      <c r="A242" s="43">
        <f t="shared" ref="A242" si="2021">B241</f>
        <v>2</v>
      </c>
      <c r="B242" s="112"/>
      <c r="C242" s="51" t="s">
        <v>102</v>
      </c>
      <c r="D242" s="51">
        <f>Opsætning!$D$10</f>
        <v>80</v>
      </c>
      <c r="E242" s="111" t="s">
        <v>100</v>
      </c>
      <c r="F242" s="111"/>
      <c r="G242" s="53">
        <v>4</v>
      </c>
      <c r="H242" s="53">
        <v>4</v>
      </c>
      <c r="I242" s="53">
        <v>3</v>
      </c>
      <c r="J242" s="53">
        <v>2</v>
      </c>
      <c r="K242" s="53">
        <v>1</v>
      </c>
      <c r="L242" s="53">
        <v>6</v>
      </c>
      <c r="M242" s="53"/>
      <c r="N242" s="53"/>
      <c r="O242" s="53"/>
      <c r="P242" s="53"/>
      <c r="Q242" s="53"/>
      <c r="R242" s="53"/>
      <c r="S242" s="53"/>
      <c r="T242" s="47">
        <f t="shared" ref="T242" si="2022">IF(G242="",,G242)</f>
        <v>4</v>
      </c>
      <c r="U242" s="47">
        <f t="shared" ref="U242" si="2023">IF(H242="",,H242)</f>
        <v>4</v>
      </c>
      <c r="V242" s="47">
        <f t="shared" ref="V242" si="2024">IF(I242="",,I242)</f>
        <v>3</v>
      </c>
      <c r="W242" s="47">
        <f t="shared" ref="W242" si="2025">IF(J242="",,J242)</f>
        <v>2</v>
      </c>
      <c r="X242" s="47">
        <f t="shared" ref="X242" si="2026">IF(K242="",,K242)</f>
        <v>1</v>
      </c>
      <c r="Y242" s="47">
        <f t="shared" ref="Y242" si="2027">IF(L242="",,L242)</f>
        <v>6</v>
      </c>
      <c r="Z242" s="47">
        <f t="shared" ref="Z242" si="2028">IF(M242="",,M242)</f>
        <v>0</v>
      </c>
      <c r="AA242" s="47">
        <f t="shared" ref="AA242" si="2029">IF(N242="",,N242)</f>
        <v>0</v>
      </c>
      <c r="AB242" s="47">
        <f t="shared" ref="AB242" si="2030">IF(O242="",,O242)</f>
        <v>0</v>
      </c>
      <c r="AC242" s="47">
        <f t="shared" ref="AC242" si="2031">IF(P242="",,P242)</f>
        <v>0</v>
      </c>
      <c r="AD242" s="47">
        <f t="shared" ref="AD242" si="2032">IF(Q242="",,Q242)</f>
        <v>0</v>
      </c>
      <c r="AE242" s="47">
        <f t="shared" ref="AE242" si="2033">IF(R242="",,R242)</f>
        <v>0</v>
      </c>
      <c r="AF242" s="47">
        <f t="shared" ref="AF242" si="2034">IF(S242="",,S242)</f>
        <v>0</v>
      </c>
      <c r="AG242" s="48">
        <f t="shared" ref="AG242" si="2035">IF(T242=0,"",SUM(T242:AF242))</f>
        <v>20</v>
      </c>
      <c r="AH242" s="49">
        <f t="shared" si="2005"/>
        <v>20</v>
      </c>
      <c r="AI242" s="43"/>
      <c r="AJ242" s="43"/>
    </row>
    <row r="243" spans="1:36" s="50" customFormat="1" ht="17.45" customHeight="1" x14ac:dyDescent="0.25">
      <c r="A243" s="43">
        <f t="shared" ref="A243" si="2036">B243</f>
        <v>3</v>
      </c>
      <c r="B243" s="112">
        <v>3</v>
      </c>
      <c r="C243" s="44"/>
      <c r="D243" s="44" t="s">
        <v>92</v>
      </c>
      <c r="E243" s="111" t="str">
        <f>'Opsætning1-5 (2)'!$D$20</f>
        <v>Konventionel dødløft m. stop under knæ</v>
      </c>
      <c r="F243" s="111"/>
      <c r="G243" s="55">
        <v>70</v>
      </c>
      <c r="H243" s="55">
        <v>70</v>
      </c>
      <c r="I243" s="55">
        <v>70</v>
      </c>
      <c r="J243" s="55">
        <v>70</v>
      </c>
      <c r="K243" s="56"/>
      <c r="L243" s="56"/>
      <c r="M243" s="54"/>
      <c r="N243" s="54"/>
      <c r="O243" s="54"/>
      <c r="P243" s="54"/>
      <c r="Q243" s="54"/>
      <c r="R243" s="54"/>
      <c r="S243" s="54"/>
      <c r="T243" s="47">
        <f t="shared" ref="T243" si="2037">MROUND(G243*$D244*0.01,2.5)</f>
        <v>105</v>
      </c>
      <c r="U243" s="47">
        <f t="shared" ref="U243" si="2038">MROUND(H243*$D244*0.01,2.5)</f>
        <v>105</v>
      </c>
      <c r="V243" s="47">
        <f t="shared" ref="V243" si="2039">MROUND(I243*$D244*0.01,2.5)</f>
        <v>105</v>
      </c>
      <c r="W243" s="47">
        <f t="shared" ref="W243" si="2040">MROUND(J243*$D244*0.01,2.5)</f>
        <v>105</v>
      </c>
      <c r="X243" s="47">
        <f t="shared" ref="X243" si="2041">MROUND(K243*$D244*0.01,2.5)</f>
        <v>0</v>
      </c>
      <c r="Y243" s="47">
        <f t="shared" ref="Y243" si="2042">MROUND(L243*$D244*0.01,2.5)</f>
        <v>0</v>
      </c>
      <c r="Z243" s="47">
        <f t="shared" ref="Z243" si="2043">MROUND(M243*$D244*0.01,2.5)</f>
        <v>0</v>
      </c>
      <c r="AA243" s="47">
        <f t="shared" ref="AA243" si="2044">MROUND(N243*$D244*0.01,2.5)</f>
        <v>0</v>
      </c>
      <c r="AB243" s="47">
        <f t="shared" ref="AB243" si="2045">MROUND(O243*$D244*0.01,2.5)</f>
        <v>0</v>
      </c>
      <c r="AC243" s="47">
        <f t="shared" ref="AC243" si="2046">MROUND(P243*$D244*0.01,2.5)</f>
        <v>0</v>
      </c>
      <c r="AD243" s="47">
        <f t="shared" ref="AD243" si="2047">MROUND(Q243*$D244*0.01,2.5)</f>
        <v>0</v>
      </c>
      <c r="AE243" s="47">
        <f t="shared" ref="AE243" si="2048">MROUND(R243*$D244*0.01,2.5)</f>
        <v>0</v>
      </c>
      <c r="AF243" s="47">
        <f t="shared" ref="AF243" si="2049">MROUND(S243*$D244*0.01,2.5)</f>
        <v>0</v>
      </c>
      <c r="AG243" s="48">
        <f t="shared" ref="AG243" si="2050">IF(T243=0,"",SUMPRODUCT(T243:AF243,T244:AF244))</f>
        <v>1680</v>
      </c>
      <c r="AH243" s="49">
        <f t="shared" si="2005"/>
        <v>420</v>
      </c>
      <c r="AI243" s="43"/>
      <c r="AJ243" s="43"/>
    </row>
    <row r="244" spans="1:36" s="50" customFormat="1" ht="17.45" customHeight="1" x14ac:dyDescent="0.25">
      <c r="A244" s="43">
        <f t="shared" ref="A244" si="2051">B243</f>
        <v>3</v>
      </c>
      <c r="B244" s="112"/>
      <c r="C244" s="51" t="s">
        <v>102</v>
      </c>
      <c r="D244" s="51">
        <f>Opsætning!$D$11</f>
        <v>150</v>
      </c>
      <c r="E244" s="111" t="s">
        <v>100</v>
      </c>
      <c r="F244" s="111"/>
      <c r="G244" s="57">
        <v>4</v>
      </c>
      <c r="H244" s="57">
        <v>4</v>
      </c>
      <c r="I244" s="57">
        <v>4</v>
      </c>
      <c r="J244" s="57">
        <v>4</v>
      </c>
      <c r="K244" s="52"/>
      <c r="L244" s="52"/>
      <c r="M244" s="53"/>
      <c r="N244" s="53"/>
      <c r="O244" s="53"/>
      <c r="P244" s="53"/>
      <c r="Q244" s="53"/>
      <c r="R244" s="53"/>
      <c r="S244" s="53"/>
      <c r="T244" s="47">
        <f t="shared" ref="T244" si="2052">IF(G244="",,G244)</f>
        <v>4</v>
      </c>
      <c r="U244" s="47">
        <f t="shared" ref="U244" si="2053">IF(H244="",,H244)</f>
        <v>4</v>
      </c>
      <c r="V244" s="47">
        <f t="shared" ref="V244" si="2054">IF(I244="",,I244)</f>
        <v>4</v>
      </c>
      <c r="W244" s="47">
        <f t="shared" ref="W244" si="2055">IF(J244="",,J244)</f>
        <v>4</v>
      </c>
      <c r="X244" s="47">
        <f t="shared" ref="X244" si="2056">IF(K244="",,K244)</f>
        <v>0</v>
      </c>
      <c r="Y244" s="47">
        <f t="shared" ref="Y244" si="2057">IF(L244="",,L244)</f>
        <v>0</v>
      </c>
      <c r="Z244" s="47">
        <f t="shared" ref="Z244" si="2058">IF(M244="",,M244)</f>
        <v>0</v>
      </c>
      <c r="AA244" s="47">
        <f t="shared" ref="AA244" si="2059">IF(N244="",,N244)</f>
        <v>0</v>
      </c>
      <c r="AB244" s="47">
        <f t="shared" ref="AB244" si="2060">IF(O244="",,O244)</f>
        <v>0</v>
      </c>
      <c r="AC244" s="47">
        <f t="shared" ref="AC244" si="2061">IF(P244="",,P244)</f>
        <v>0</v>
      </c>
      <c r="AD244" s="47">
        <f t="shared" ref="AD244" si="2062">IF(Q244="",,Q244)</f>
        <v>0</v>
      </c>
      <c r="AE244" s="47">
        <f t="shared" ref="AE244" si="2063">IF(R244="",,R244)</f>
        <v>0</v>
      </c>
      <c r="AF244" s="47">
        <f t="shared" ref="AF244" si="2064">IF(S244="",,S244)</f>
        <v>0</v>
      </c>
      <c r="AG244" s="48">
        <f t="shared" ref="AG244" si="2065">IF(T244=0,"",SUM(T244:AF244))</f>
        <v>16</v>
      </c>
      <c r="AH244" s="49">
        <f t="shared" si="2005"/>
        <v>16</v>
      </c>
      <c r="AI244" s="43"/>
      <c r="AJ244" s="43"/>
    </row>
    <row r="245" spans="1:36" s="50" customFormat="1" ht="17.45" customHeight="1" x14ac:dyDescent="0.25">
      <c r="A245" s="43">
        <f t="shared" ref="A245" si="2066">B245</f>
        <v>4</v>
      </c>
      <c r="B245" s="132">
        <v>4</v>
      </c>
      <c r="C245" s="44"/>
      <c r="D245" s="44"/>
      <c r="E245" s="134" t="str">
        <f>'Opsætning1-5 (2)'!$D$28</f>
        <v>Hanging leg raises</v>
      </c>
      <c r="F245" s="135"/>
      <c r="G245" s="56" t="s">
        <v>170</v>
      </c>
      <c r="H245" s="56" t="s">
        <v>170</v>
      </c>
      <c r="I245" s="56" t="s">
        <v>170</v>
      </c>
      <c r="J245" s="56"/>
      <c r="K245" s="54"/>
      <c r="L245" s="54"/>
      <c r="M245" s="54"/>
      <c r="N245" s="54"/>
      <c r="O245" s="54"/>
      <c r="P245" s="54"/>
      <c r="Q245" s="54"/>
      <c r="R245" s="54"/>
      <c r="S245" s="54"/>
      <c r="T245" s="102" t="str">
        <f>G245</f>
        <v>BW</v>
      </c>
      <c r="U245" s="102" t="str">
        <f t="shared" ref="U245" si="2067">H245</f>
        <v>BW</v>
      </c>
      <c r="V245" s="102" t="str">
        <f t="shared" ref="V245" si="2068">I245</f>
        <v>BW</v>
      </c>
      <c r="W245" s="102">
        <f>J245</f>
        <v>0</v>
      </c>
      <c r="X245" s="102">
        <f t="shared" ref="X245:X246" si="2069">K245</f>
        <v>0</v>
      </c>
      <c r="Y245" s="102">
        <f t="shared" ref="Y245:Y246" si="2070">L245</f>
        <v>0</v>
      </c>
      <c r="Z245" s="102">
        <f t="shared" ref="Z245:Z246" si="2071">M245</f>
        <v>0</v>
      </c>
      <c r="AA245" s="102">
        <f t="shared" ref="AA245:AA246" si="2072">N245</f>
        <v>0</v>
      </c>
      <c r="AB245" s="102">
        <f t="shared" ref="AB245:AB246" si="2073">O245</f>
        <v>0</v>
      </c>
      <c r="AC245" s="102">
        <f t="shared" ref="AC245:AC246" si="2074">P245</f>
        <v>0</v>
      </c>
      <c r="AD245" s="102">
        <f t="shared" ref="AD245:AD246" si="2075">Q245</f>
        <v>0</v>
      </c>
      <c r="AE245" s="102">
        <f t="shared" ref="AE245:AE246" si="2076">R245</f>
        <v>0</v>
      </c>
      <c r="AF245" s="102">
        <f t="shared" ref="AF245:AF246" si="2077">S245</f>
        <v>0</v>
      </c>
      <c r="AG245" s="48">
        <f t="shared" ref="AG245" si="2078">IF(T245=0,"",SUMPRODUCT(T245:AF245,T246:AF246))</f>
        <v>0</v>
      </c>
      <c r="AH245" s="49">
        <f t="shared" si="2005"/>
        <v>0</v>
      </c>
      <c r="AI245" s="43"/>
      <c r="AJ245" s="43"/>
    </row>
    <row r="246" spans="1:36" s="50" customFormat="1" ht="17.45" customHeight="1" x14ac:dyDescent="0.25">
      <c r="A246" s="43">
        <f t="shared" ref="A246" si="2079">B245</f>
        <v>4</v>
      </c>
      <c r="B246" s="133"/>
      <c r="C246" s="51"/>
      <c r="D246" s="51" t="e">
        <f>_xlfn.IFS(D245="squat",Opsætning!#REF!,D245="bænk",Opsætning!#REF!,D245="dødløft",Opsætning!#REF!)</f>
        <v>#N/A</v>
      </c>
      <c r="E246" s="134" t="s">
        <v>100</v>
      </c>
      <c r="F246" s="136"/>
      <c r="G246" s="52">
        <v>8</v>
      </c>
      <c r="H246" s="52">
        <v>8</v>
      </c>
      <c r="I246" s="52">
        <v>8</v>
      </c>
      <c r="J246" s="53"/>
      <c r="K246" s="53"/>
      <c r="L246" s="53"/>
      <c r="M246" s="53"/>
      <c r="N246" s="53"/>
      <c r="O246" s="53"/>
      <c r="P246" s="53"/>
      <c r="Q246" s="53"/>
      <c r="R246" s="53"/>
      <c r="S246" s="53"/>
      <c r="T246" s="47">
        <f t="shared" ref="T246" si="2080">IF(G246="",,G246)</f>
        <v>8</v>
      </c>
      <c r="U246" s="47">
        <f t="shared" ref="U246" si="2081">IF(H246="",,H246)</f>
        <v>8</v>
      </c>
      <c r="V246" s="47">
        <f t="shared" ref="V246" si="2082">IF(I246="",,I246)</f>
        <v>8</v>
      </c>
      <c r="W246" s="102">
        <f>J246</f>
        <v>0</v>
      </c>
      <c r="X246" s="102">
        <f t="shared" si="2069"/>
        <v>0</v>
      </c>
      <c r="Y246" s="102">
        <f t="shared" si="2070"/>
        <v>0</v>
      </c>
      <c r="Z246" s="102">
        <f t="shared" si="2071"/>
        <v>0</v>
      </c>
      <c r="AA246" s="102">
        <f t="shared" si="2072"/>
        <v>0</v>
      </c>
      <c r="AB246" s="102">
        <f t="shared" si="2073"/>
        <v>0</v>
      </c>
      <c r="AC246" s="102">
        <f t="shared" si="2074"/>
        <v>0</v>
      </c>
      <c r="AD246" s="102">
        <f t="shared" si="2075"/>
        <v>0</v>
      </c>
      <c r="AE246" s="102">
        <f t="shared" si="2076"/>
        <v>0</v>
      </c>
      <c r="AF246" s="102">
        <f t="shared" si="2077"/>
        <v>0</v>
      </c>
      <c r="AG246" s="48">
        <f t="shared" ref="AG246" si="2083">IF(T246=0,"",SUM(T246:AF246))</f>
        <v>24</v>
      </c>
      <c r="AH246" s="49">
        <f t="shared" si="2005"/>
        <v>24</v>
      </c>
      <c r="AI246" s="43"/>
      <c r="AJ246" s="43"/>
    </row>
    <row r="247" spans="1:36" ht="24.6" customHeight="1" x14ac:dyDescent="0.25">
      <c r="B247" s="62"/>
      <c r="C247" s="38"/>
      <c r="D247" s="38"/>
      <c r="E247" s="38"/>
      <c r="F247" s="38"/>
      <c r="G247" s="37"/>
      <c r="H247" s="37"/>
      <c r="I247" s="37"/>
      <c r="J247" s="37"/>
      <c r="K247" s="37"/>
      <c r="L247" s="37"/>
      <c r="M247" s="37"/>
      <c r="N247" s="37"/>
      <c r="O247" s="37"/>
      <c r="P247" s="37"/>
      <c r="Q247" s="37"/>
      <c r="R247" s="37"/>
      <c r="S247" s="37"/>
      <c r="T247" s="38"/>
      <c r="U247" s="38"/>
      <c r="V247" s="38"/>
      <c r="W247" s="38"/>
      <c r="X247" s="38"/>
      <c r="Y247" s="38"/>
      <c r="Z247" s="38"/>
      <c r="AA247" s="38"/>
      <c r="AB247" s="38"/>
      <c r="AC247" s="38"/>
      <c r="AD247" s="38"/>
      <c r="AE247" s="38"/>
      <c r="AF247" s="38"/>
      <c r="AG247" s="39"/>
      <c r="AH247" s="40"/>
    </row>
    <row r="248" spans="1:36" ht="32.450000000000003" customHeight="1" x14ac:dyDescent="0.25">
      <c r="B248" s="118" t="s">
        <v>113</v>
      </c>
      <c r="C248" s="119"/>
      <c r="D248" s="119"/>
      <c r="E248" s="119"/>
      <c r="F248" s="119" t="s">
        <v>89</v>
      </c>
      <c r="G248" s="119"/>
      <c r="H248" s="119"/>
      <c r="I248" s="119"/>
      <c r="J248" s="119"/>
      <c r="K248" s="119"/>
      <c r="L248" s="119"/>
      <c r="M248" s="119"/>
      <c r="N248" s="119"/>
      <c r="O248" s="119"/>
      <c r="P248" s="119"/>
      <c r="Q248" s="119"/>
      <c r="R248" s="119"/>
      <c r="S248" s="119"/>
      <c r="T248" s="119"/>
      <c r="U248" s="119"/>
      <c r="V248" s="119" t="s">
        <v>40</v>
      </c>
      <c r="W248" s="119"/>
      <c r="X248" s="119"/>
      <c r="Y248" s="119"/>
      <c r="Z248" s="119"/>
      <c r="AA248" s="119"/>
      <c r="AB248" s="119" t="s">
        <v>92</v>
      </c>
      <c r="AC248" s="119"/>
      <c r="AD248" s="119"/>
      <c r="AE248" s="119"/>
      <c r="AF248" s="119"/>
      <c r="AG248" s="119"/>
      <c r="AH248" s="120"/>
    </row>
    <row r="249" spans="1:36" ht="21.95" customHeight="1" x14ac:dyDescent="0.25">
      <c r="B249" s="115" t="s">
        <v>114</v>
      </c>
      <c r="C249" s="116"/>
      <c r="D249" s="116"/>
      <c r="E249" s="116"/>
      <c r="F249" s="113">
        <f>SUMIF(D206:D246,"squat",AG206:AG246)</f>
        <v>6307.5</v>
      </c>
      <c r="G249" s="113"/>
      <c r="H249" s="113"/>
      <c r="I249" s="113"/>
      <c r="J249" s="113"/>
      <c r="K249" s="113"/>
      <c r="L249" s="113"/>
      <c r="M249" s="113"/>
      <c r="N249" s="113"/>
      <c r="O249" s="113"/>
      <c r="P249" s="113"/>
      <c r="Q249" s="113"/>
      <c r="R249" s="113"/>
      <c r="S249" s="113"/>
      <c r="T249" s="113"/>
      <c r="U249" s="113"/>
      <c r="V249" s="117">
        <f>SUMIF(D206:D246,"Bænk",AG206:AG247)</f>
        <v>7715</v>
      </c>
      <c r="W249" s="117"/>
      <c r="X249" s="117"/>
      <c r="Y249" s="117"/>
      <c r="Z249" s="117"/>
      <c r="AA249" s="117"/>
      <c r="AB249" s="113">
        <f>SUMIF(D206:D246,"dødløft",AG206:AG247)</f>
        <v>5650</v>
      </c>
      <c r="AC249" s="113"/>
      <c r="AD249" s="113"/>
      <c r="AE249" s="113"/>
      <c r="AF249" s="113"/>
      <c r="AG249" s="113"/>
      <c r="AH249" s="114"/>
      <c r="AI249" s="63">
        <f>(AB249+F249+V249)*1.5/3</f>
        <v>9836.25</v>
      </c>
    </row>
    <row r="250" spans="1:36" ht="21.95" customHeight="1" thickBot="1" x14ac:dyDescent="0.3">
      <c r="B250" s="107" t="s">
        <v>115</v>
      </c>
      <c r="C250" s="108"/>
      <c r="D250" s="108"/>
      <c r="E250" s="108"/>
      <c r="F250" s="109">
        <f>(SUMIF(D206:D246,"squat",AG206:AG246)/SUMIF(D206:D246,"squat",AG207:AG247))/Opsætning!$D$9</f>
        <v>0.67387820512820507</v>
      </c>
      <c r="G250" s="109"/>
      <c r="H250" s="109"/>
      <c r="I250" s="109"/>
      <c r="J250" s="109"/>
      <c r="K250" s="109"/>
      <c r="L250" s="109"/>
      <c r="M250" s="109"/>
      <c r="N250" s="109"/>
      <c r="O250" s="109"/>
      <c r="P250" s="109"/>
      <c r="Q250" s="109"/>
      <c r="R250" s="109"/>
      <c r="S250" s="109"/>
      <c r="T250" s="109"/>
      <c r="U250" s="109"/>
      <c r="V250" s="109">
        <f>SUMIF(D206:D246,"Bænk",AG206:AG247)/SUMIF(D206:D246,"Bænk",AG207:AG247)/Opsætning!$D$10</f>
        <v>0.71968283582089554</v>
      </c>
      <c r="W250" s="109"/>
      <c r="X250" s="109"/>
      <c r="Y250" s="109"/>
      <c r="Z250" s="109"/>
      <c r="AA250" s="109"/>
      <c r="AB250" s="109">
        <f>SUMIF(D206:D246,"dødløft",AG206:AG247)/SUMIF(D206:D246,"dødløft",AG207:AG247)/Opsætning!$D$11</f>
        <v>0.67261904761904756</v>
      </c>
      <c r="AC250" s="109"/>
      <c r="AD250" s="109"/>
      <c r="AE250" s="109"/>
      <c r="AF250" s="109"/>
      <c r="AG250" s="109"/>
      <c r="AH250" s="110"/>
    </row>
    <row r="251" spans="1:36" ht="17.45" customHeight="1" thickBot="1" x14ac:dyDescent="0.3"/>
    <row r="252" spans="1:36" customFormat="1" ht="17.45" customHeight="1" x14ac:dyDescent="0.25">
      <c r="A252" s="1" t="s">
        <v>93</v>
      </c>
      <c r="B252" s="139" t="s">
        <v>94</v>
      </c>
      <c r="C252" s="140"/>
      <c r="D252" s="141" t="str">
        <f>Opsætning!$D$14</f>
        <v>Navn Navnesen</v>
      </c>
      <c r="E252" s="141"/>
      <c r="F252" s="141"/>
      <c r="G252" s="94"/>
      <c r="H252" s="95"/>
      <c r="I252" s="95"/>
      <c r="J252" s="95"/>
      <c r="K252" s="96"/>
      <c r="L252" s="96"/>
      <c r="M252" s="96"/>
      <c r="N252" s="96"/>
      <c r="O252" s="96"/>
      <c r="P252" s="96"/>
      <c r="Q252" s="96"/>
      <c r="R252" s="96"/>
      <c r="S252" s="96"/>
      <c r="T252" s="97" t="s">
        <v>95</v>
      </c>
      <c r="U252" s="97"/>
      <c r="V252" s="98"/>
      <c r="W252" s="97"/>
      <c r="X252" s="163"/>
      <c r="Y252" s="163"/>
      <c r="Z252" s="163"/>
      <c r="AA252" s="21"/>
      <c r="AB252" s="164"/>
      <c r="AC252" s="164"/>
      <c r="AD252" s="3"/>
      <c r="AE252" s="3"/>
      <c r="AF252" s="3"/>
      <c r="AG252" s="4"/>
      <c r="AH252" s="5"/>
      <c r="AI252" s="1"/>
      <c r="AJ252" s="1"/>
    </row>
    <row r="253" spans="1:36" customFormat="1" ht="53.45" customHeight="1" thickBot="1" x14ac:dyDescent="0.3">
      <c r="A253" s="1" t="s">
        <v>93</v>
      </c>
      <c r="B253" s="144" t="s">
        <v>142</v>
      </c>
      <c r="C253" s="145"/>
      <c r="D253" s="145"/>
      <c r="E253" s="145"/>
      <c r="F253" s="145"/>
      <c r="G253" s="23"/>
      <c r="H253" s="23"/>
      <c r="I253" s="23"/>
      <c r="J253" s="23"/>
      <c r="K253" s="23"/>
      <c r="L253" s="23"/>
      <c r="M253" s="23"/>
      <c r="N253" s="23"/>
      <c r="O253" s="23"/>
      <c r="P253" s="23"/>
      <c r="Q253" s="23"/>
      <c r="R253" s="23"/>
      <c r="S253" s="23"/>
      <c r="T253" s="24"/>
      <c r="U253" s="24"/>
      <c r="V253" s="24"/>
      <c r="W253" s="24"/>
      <c r="X253" s="24"/>
      <c r="Y253" s="24"/>
      <c r="Z253" s="24"/>
      <c r="AA253" s="24"/>
      <c r="AB253" s="24"/>
      <c r="AC253" s="24"/>
      <c r="AD253" s="24"/>
      <c r="AE253" s="24"/>
      <c r="AF253" s="24"/>
      <c r="AG253" s="25"/>
      <c r="AH253" s="6"/>
      <c r="AI253" s="1"/>
      <c r="AJ253" s="1"/>
    </row>
    <row r="254" spans="1:36" customFormat="1" ht="17.45" customHeight="1" x14ac:dyDescent="0.3">
      <c r="A254" s="1" t="s">
        <v>93</v>
      </c>
      <c r="B254" s="41" t="s">
        <v>10</v>
      </c>
      <c r="C254" s="121" t="s">
        <v>134</v>
      </c>
      <c r="D254" s="122"/>
      <c r="E254" s="123" t="str">
        <f>Opsætning!$D$16</f>
        <v>Mandag</v>
      </c>
      <c r="F254" s="124"/>
      <c r="G254" s="156" t="s">
        <v>98</v>
      </c>
      <c r="H254" s="157"/>
      <c r="I254" s="157"/>
      <c r="J254" s="157"/>
      <c r="K254" s="157"/>
      <c r="L254" s="157"/>
      <c r="M254" s="157"/>
      <c r="N254" s="157"/>
      <c r="O254" s="157"/>
      <c r="P254" s="157"/>
      <c r="Q254" s="157"/>
      <c r="R254" s="157"/>
      <c r="S254" s="158"/>
      <c r="T254" s="24"/>
      <c r="U254" s="24"/>
      <c r="V254" s="24"/>
      <c r="W254" s="24"/>
      <c r="X254" s="24"/>
      <c r="Y254" s="24"/>
      <c r="Z254" s="24"/>
      <c r="AA254" s="24"/>
      <c r="AB254" s="24"/>
      <c r="AC254" s="24"/>
      <c r="AD254" s="24"/>
      <c r="AE254" s="24"/>
      <c r="AF254" s="26"/>
      <c r="AG254" s="161"/>
      <c r="AH254" s="162"/>
      <c r="AI254" s="1"/>
      <c r="AJ254" s="1"/>
    </row>
    <row r="255" spans="1:36" customFormat="1" ht="17.45" customHeight="1" thickBot="1" x14ac:dyDescent="0.3">
      <c r="A255" s="1"/>
      <c r="B255" s="130" t="s">
        <v>99</v>
      </c>
      <c r="C255" s="131"/>
      <c r="D255" s="131"/>
      <c r="E255" s="131"/>
      <c r="F255" s="131"/>
      <c r="G255" s="159"/>
      <c r="H255" s="159"/>
      <c r="I255" s="159"/>
      <c r="J255" s="159"/>
      <c r="K255" s="159"/>
      <c r="L255" s="159"/>
      <c r="M255" s="159"/>
      <c r="N255" s="159"/>
      <c r="O255" s="159"/>
      <c r="P255" s="159"/>
      <c r="Q255" s="159"/>
      <c r="R255" s="159"/>
      <c r="S255" s="160"/>
      <c r="T255" s="24"/>
      <c r="U255" s="24"/>
      <c r="V255" s="24"/>
      <c r="W255" s="24"/>
      <c r="X255" s="24"/>
      <c r="Y255" s="24"/>
      <c r="Z255" s="24"/>
      <c r="AA255" s="24"/>
      <c r="AB255" s="24"/>
      <c r="AC255" s="24"/>
      <c r="AD255" s="24"/>
      <c r="AE255" s="24"/>
      <c r="AF255" s="24"/>
      <c r="AG255" s="25"/>
      <c r="AH255" s="6"/>
      <c r="AI255" s="1"/>
      <c r="AJ255" s="1"/>
    </row>
    <row r="256" spans="1:36" s="10" customFormat="1" ht="17.45" customHeight="1" x14ac:dyDescent="0.25">
      <c r="A256" s="7">
        <f>B256</f>
        <v>1</v>
      </c>
      <c r="B256" s="112">
        <v>1</v>
      </c>
      <c r="C256" s="44"/>
      <c r="D256" s="44" t="s">
        <v>89</v>
      </c>
      <c r="E256" s="111" t="str">
        <f>'Opsætning1-5 (2)'!$D$6</f>
        <v>Lowbar Squat</v>
      </c>
      <c r="F256" s="111"/>
      <c r="G256" s="8">
        <v>75</v>
      </c>
      <c r="H256" s="8">
        <v>75</v>
      </c>
      <c r="I256" s="9">
        <v>75</v>
      </c>
      <c r="J256" s="9">
        <v>75</v>
      </c>
      <c r="K256" s="9"/>
      <c r="L256" s="9"/>
      <c r="M256" s="9"/>
      <c r="N256" s="9"/>
      <c r="O256" s="9"/>
      <c r="P256" s="9"/>
      <c r="Q256" s="9"/>
      <c r="R256" s="9"/>
      <c r="S256" s="9"/>
      <c r="T256" s="47">
        <f>MROUND(G256*$D257*0.01,2.5)</f>
        <v>90</v>
      </c>
      <c r="U256" s="47">
        <f t="shared" ref="U256:AF256" si="2084">MROUND(H256*$D257*0.01,2.5)</f>
        <v>90</v>
      </c>
      <c r="V256" s="47">
        <f t="shared" si="2084"/>
        <v>90</v>
      </c>
      <c r="W256" s="47">
        <f t="shared" si="2084"/>
        <v>90</v>
      </c>
      <c r="X256" s="47">
        <f t="shared" si="2084"/>
        <v>0</v>
      </c>
      <c r="Y256" s="47">
        <f t="shared" si="2084"/>
        <v>0</v>
      </c>
      <c r="Z256" s="47">
        <f t="shared" si="2084"/>
        <v>0</v>
      </c>
      <c r="AA256" s="47">
        <f t="shared" si="2084"/>
        <v>0</v>
      </c>
      <c r="AB256" s="47">
        <f t="shared" si="2084"/>
        <v>0</v>
      </c>
      <c r="AC256" s="47">
        <f t="shared" si="2084"/>
        <v>0</v>
      </c>
      <c r="AD256" s="47">
        <f t="shared" si="2084"/>
        <v>0</v>
      </c>
      <c r="AE256" s="47">
        <f t="shared" si="2084"/>
        <v>0</v>
      </c>
      <c r="AF256" s="47">
        <f t="shared" si="2084"/>
        <v>0</v>
      </c>
      <c r="AG256" s="27">
        <f>IF(T256=0,"",SUMPRODUCT(T256:AF256,T257:AF257))</f>
        <v>1440</v>
      </c>
      <c r="AH256" s="11">
        <f>SUM(T256:AF256)</f>
        <v>360</v>
      </c>
      <c r="AI256" s="7"/>
      <c r="AJ256" s="7"/>
    </row>
    <row r="257" spans="1:36" s="10" customFormat="1" ht="17.45" customHeight="1" x14ac:dyDescent="0.25">
      <c r="A257" s="7">
        <f>B256</f>
        <v>1</v>
      </c>
      <c r="B257" s="112"/>
      <c r="C257" s="51" t="s">
        <v>102</v>
      </c>
      <c r="D257" s="51">
        <f>Opsætning!$D$9</f>
        <v>120</v>
      </c>
      <c r="E257" s="111" t="s">
        <v>100</v>
      </c>
      <c r="F257" s="111"/>
      <c r="G257" s="12">
        <v>4</v>
      </c>
      <c r="H257" s="12">
        <v>4</v>
      </c>
      <c r="I257" s="13">
        <v>4</v>
      </c>
      <c r="J257" s="13">
        <v>4</v>
      </c>
      <c r="K257" s="13"/>
      <c r="L257" s="13"/>
      <c r="M257" s="13"/>
      <c r="N257" s="13"/>
      <c r="O257" s="13"/>
      <c r="P257" s="13"/>
      <c r="Q257" s="13"/>
      <c r="R257" s="13"/>
      <c r="S257" s="13"/>
      <c r="T257" s="47">
        <f t="shared" ref="T257:AF257" si="2085">IF(G257="",,G257)</f>
        <v>4</v>
      </c>
      <c r="U257" s="47">
        <f t="shared" si="2085"/>
        <v>4</v>
      </c>
      <c r="V257" s="47">
        <f t="shared" si="2085"/>
        <v>4</v>
      </c>
      <c r="W257" s="47">
        <f t="shared" si="2085"/>
        <v>4</v>
      </c>
      <c r="X257" s="47">
        <f t="shared" si="2085"/>
        <v>0</v>
      </c>
      <c r="Y257" s="47">
        <f t="shared" si="2085"/>
        <v>0</v>
      </c>
      <c r="Z257" s="47">
        <f t="shared" si="2085"/>
        <v>0</v>
      </c>
      <c r="AA257" s="47">
        <f t="shared" si="2085"/>
        <v>0</v>
      </c>
      <c r="AB257" s="47">
        <f t="shared" si="2085"/>
        <v>0</v>
      </c>
      <c r="AC257" s="47">
        <f t="shared" si="2085"/>
        <v>0</v>
      </c>
      <c r="AD257" s="47">
        <f t="shared" si="2085"/>
        <v>0</v>
      </c>
      <c r="AE257" s="47">
        <f t="shared" si="2085"/>
        <v>0</v>
      </c>
      <c r="AF257" s="47">
        <f t="shared" si="2085"/>
        <v>0</v>
      </c>
      <c r="AG257" s="27">
        <f>IF(T257=0,"",SUM(T257:AF257))</f>
        <v>16</v>
      </c>
      <c r="AH257" s="11">
        <f t="shared" ref="AH257:AH263" si="2086">SUM(T257:AF257)</f>
        <v>16</v>
      </c>
      <c r="AI257" s="7"/>
      <c r="AJ257" s="7"/>
    </row>
    <row r="258" spans="1:36" s="10" customFormat="1" ht="17.45" customHeight="1" x14ac:dyDescent="0.25">
      <c r="A258" s="7">
        <f t="shared" ref="A258" si="2087">B258</f>
        <v>2</v>
      </c>
      <c r="B258" s="112">
        <v>2</v>
      </c>
      <c r="C258" s="44"/>
      <c r="D258" s="44" t="s">
        <v>101</v>
      </c>
      <c r="E258" s="111" t="str">
        <f>'Opsætning1-5 (2)'!$D$12</f>
        <v>Bænkpres</v>
      </c>
      <c r="F258" s="111"/>
      <c r="G258" s="14">
        <v>70</v>
      </c>
      <c r="H258" s="14">
        <v>75</v>
      </c>
      <c r="I258" s="14">
        <v>75</v>
      </c>
      <c r="J258" s="14">
        <v>75</v>
      </c>
      <c r="K258" s="14">
        <v>75</v>
      </c>
      <c r="L258" s="14">
        <v>75</v>
      </c>
      <c r="M258" s="14"/>
      <c r="N258" s="14"/>
      <c r="O258" s="14"/>
      <c r="P258" s="14"/>
      <c r="Q258" s="14"/>
      <c r="R258" s="14"/>
      <c r="S258" s="14"/>
      <c r="T258" s="47">
        <f t="shared" ref="T258:AF258" si="2088">MROUND(G258*$D259*0.01,2.5)</f>
        <v>55</v>
      </c>
      <c r="U258" s="47">
        <f t="shared" si="2088"/>
        <v>60</v>
      </c>
      <c r="V258" s="47">
        <f t="shared" si="2088"/>
        <v>60</v>
      </c>
      <c r="W258" s="47">
        <f t="shared" si="2088"/>
        <v>60</v>
      </c>
      <c r="X258" s="47">
        <f t="shared" si="2088"/>
        <v>60</v>
      </c>
      <c r="Y258" s="47">
        <f t="shared" si="2088"/>
        <v>60</v>
      </c>
      <c r="Z258" s="47">
        <f t="shared" si="2088"/>
        <v>0</v>
      </c>
      <c r="AA258" s="47">
        <f t="shared" si="2088"/>
        <v>0</v>
      </c>
      <c r="AB258" s="47">
        <f t="shared" si="2088"/>
        <v>0</v>
      </c>
      <c r="AC258" s="47">
        <f t="shared" si="2088"/>
        <v>0</v>
      </c>
      <c r="AD258" s="47">
        <f t="shared" si="2088"/>
        <v>0</v>
      </c>
      <c r="AE258" s="47">
        <f t="shared" si="2088"/>
        <v>0</v>
      </c>
      <c r="AF258" s="47">
        <f t="shared" si="2088"/>
        <v>0</v>
      </c>
      <c r="AG258" s="27">
        <f t="shared" ref="AG258" si="2089">IF(T258=0,"",SUMPRODUCT(T258:AF258,T259:AF259))</f>
        <v>1775</v>
      </c>
      <c r="AH258" s="11">
        <f t="shared" si="2086"/>
        <v>355</v>
      </c>
      <c r="AI258" s="7"/>
      <c r="AJ258" s="7"/>
    </row>
    <row r="259" spans="1:36" s="10" customFormat="1" ht="17.45" customHeight="1" x14ac:dyDescent="0.25">
      <c r="A259" s="7">
        <f t="shared" ref="A259" si="2090">B258</f>
        <v>2</v>
      </c>
      <c r="B259" s="112"/>
      <c r="C259" s="51" t="s">
        <v>102</v>
      </c>
      <c r="D259" s="51">
        <f>Opsætning!$D$10</f>
        <v>80</v>
      </c>
      <c r="E259" s="111" t="s">
        <v>100</v>
      </c>
      <c r="F259" s="111"/>
      <c r="G259" s="13">
        <v>5</v>
      </c>
      <c r="H259" s="13">
        <v>5</v>
      </c>
      <c r="I259" s="13">
        <v>5</v>
      </c>
      <c r="J259" s="13">
        <v>5</v>
      </c>
      <c r="K259" s="13">
        <v>5</v>
      </c>
      <c r="L259" s="13">
        <v>5</v>
      </c>
      <c r="M259" s="13"/>
      <c r="N259" s="13"/>
      <c r="O259" s="13"/>
      <c r="P259" s="13"/>
      <c r="Q259" s="13"/>
      <c r="R259" s="13"/>
      <c r="S259" s="13"/>
      <c r="T259" s="47">
        <f t="shared" ref="T259:AF259" si="2091">IF(G259="",,G259)</f>
        <v>5</v>
      </c>
      <c r="U259" s="47">
        <f t="shared" si="2091"/>
        <v>5</v>
      </c>
      <c r="V259" s="47">
        <f t="shared" si="2091"/>
        <v>5</v>
      </c>
      <c r="W259" s="47">
        <f t="shared" si="2091"/>
        <v>5</v>
      </c>
      <c r="X259" s="47">
        <f t="shared" si="2091"/>
        <v>5</v>
      </c>
      <c r="Y259" s="47">
        <f t="shared" si="2091"/>
        <v>5</v>
      </c>
      <c r="Z259" s="47">
        <f t="shared" si="2091"/>
        <v>0</v>
      </c>
      <c r="AA259" s="47">
        <f t="shared" si="2091"/>
        <v>0</v>
      </c>
      <c r="AB259" s="47">
        <f t="shared" si="2091"/>
        <v>0</v>
      </c>
      <c r="AC259" s="47">
        <f t="shared" si="2091"/>
        <v>0</v>
      </c>
      <c r="AD259" s="47">
        <f t="shared" si="2091"/>
        <v>0</v>
      </c>
      <c r="AE259" s="47">
        <f t="shared" si="2091"/>
        <v>0</v>
      </c>
      <c r="AF259" s="47">
        <f t="shared" si="2091"/>
        <v>0</v>
      </c>
      <c r="AG259" s="27">
        <f t="shared" ref="AG259" si="2092">IF(T259=0,"",SUM(T259:AF259))</f>
        <v>30</v>
      </c>
      <c r="AH259" s="11">
        <f t="shared" si="2086"/>
        <v>30</v>
      </c>
      <c r="AI259" s="7"/>
      <c r="AJ259" s="7"/>
    </row>
    <row r="260" spans="1:36" s="10" customFormat="1" ht="17.45" customHeight="1" x14ac:dyDescent="0.25">
      <c r="A260" s="7">
        <f t="shared" ref="A260" si="2093">B260</f>
        <v>3</v>
      </c>
      <c r="B260" s="112">
        <v>3</v>
      </c>
      <c r="C260" s="44" t="str">
        <f>'Opsætning1-5 (2)'!$E$14</f>
        <v>Tempo</v>
      </c>
      <c r="D260" s="44" t="s">
        <v>101</v>
      </c>
      <c r="E260" s="111" t="str">
        <f>'Opsætning1-5 (2)'!$D$14</f>
        <v>Tempo bænk 3 sek ned</v>
      </c>
      <c r="F260" s="111"/>
      <c r="G260" s="15">
        <f>IF($C$10="tempo",52,62)</f>
        <v>52</v>
      </c>
      <c r="H260" s="15">
        <f t="shared" ref="H260:I260" si="2094">IF($C$10="tempo",52,62)</f>
        <v>52</v>
      </c>
      <c r="I260" s="15">
        <f t="shared" si="2094"/>
        <v>52</v>
      </c>
      <c r="J260" s="15"/>
      <c r="K260" s="16"/>
      <c r="L260" s="16"/>
      <c r="M260" s="14"/>
      <c r="N260" s="14"/>
      <c r="O260" s="14"/>
      <c r="P260" s="14"/>
      <c r="Q260" s="14"/>
      <c r="R260" s="14"/>
      <c r="S260" s="14"/>
      <c r="T260" s="47">
        <f t="shared" ref="T260:AF260" si="2095">MROUND(G260*$D261*0.01,2.5)</f>
        <v>42.5</v>
      </c>
      <c r="U260" s="47">
        <f t="shared" si="2095"/>
        <v>42.5</v>
      </c>
      <c r="V260" s="47">
        <f t="shared" si="2095"/>
        <v>42.5</v>
      </c>
      <c r="W260" s="47">
        <f t="shared" si="2095"/>
        <v>0</v>
      </c>
      <c r="X260" s="47">
        <f t="shared" si="2095"/>
        <v>0</v>
      </c>
      <c r="Y260" s="47">
        <f t="shared" si="2095"/>
        <v>0</v>
      </c>
      <c r="Z260" s="47">
        <f t="shared" si="2095"/>
        <v>0</v>
      </c>
      <c r="AA260" s="47">
        <f t="shared" si="2095"/>
        <v>0</v>
      </c>
      <c r="AB260" s="47">
        <f t="shared" si="2095"/>
        <v>0</v>
      </c>
      <c r="AC260" s="47">
        <f t="shared" si="2095"/>
        <v>0</v>
      </c>
      <c r="AD260" s="47">
        <f t="shared" si="2095"/>
        <v>0</v>
      </c>
      <c r="AE260" s="47">
        <f t="shared" si="2095"/>
        <v>0</v>
      </c>
      <c r="AF260" s="47">
        <f t="shared" si="2095"/>
        <v>0</v>
      </c>
      <c r="AG260" s="27">
        <f t="shared" ref="AG260" si="2096">IF(T260=0,"",SUMPRODUCT(T260:AF260,T261:AF261))</f>
        <v>765</v>
      </c>
      <c r="AH260" s="11">
        <f t="shared" si="2086"/>
        <v>127.5</v>
      </c>
      <c r="AI260" s="7"/>
      <c r="AJ260" s="7"/>
    </row>
    <row r="261" spans="1:36" s="10" customFormat="1" ht="17.45" customHeight="1" x14ac:dyDescent="0.25">
      <c r="A261" s="7">
        <f t="shared" ref="A261" si="2097">B260</f>
        <v>3</v>
      </c>
      <c r="B261" s="112"/>
      <c r="C261" s="51" t="s">
        <v>102</v>
      </c>
      <c r="D261" s="51">
        <f>Opsætning!$D$10</f>
        <v>80</v>
      </c>
      <c r="E261" s="111" t="s">
        <v>100</v>
      </c>
      <c r="F261" s="111"/>
      <c r="G261" s="17">
        <f>IF($C$10="tempo",6,8)</f>
        <v>6</v>
      </c>
      <c r="H261" s="17">
        <f t="shared" ref="H261:I261" si="2098">IF($C$10="tempo",6,8)</f>
        <v>6</v>
      </c>
      <c r="I261" s="17">
        <f t="shared" si="2098"/>
        <v>6</v>
      </c>
      <c r="J261" s="17"/>
      <c r="K261" s="12"/>
      <c r="L261" s="12"/>
      <c r="M261" s="13"/>
      <c r="N261" s="13"/>
      <c r="O261" s="13"/>
      <c r="P261" s="13"/>
      <c r="Q261" s="13"/>
      <c r="R261" s="13"/>
      <c r="S261" s="13"/>
      <c r="T261" s="47">
        <f t="shared" ref="T261:AF261" si="2099">IF(G261="",,G261)</f>
        <v>6</v>
      </c>
      <c r="U261" s="47">
        <f t="shared" si="2099"/>
        <v>6</v>
      </c>
      <c r="V261" s="47">
        <f t="shared" si="2099"/>
        <v>6</v>
      </c>
      <c r="W261" s="47">
        <f t="shared" si="2099"/>
        <v>0</v>
      </c>
      <c r="X261" s="47">
        <f t="shared" si="2099"/>
        <v>0</v>
      </c>
      <c r="Y261" s="47">
        <f t="shared" si="2099"/>
        <v>0</v>
      </c>
      <c r="Z261" s="47">
        <f t="shared" si="2099"/>
        <v>0</v>
      </c>
      <c r="AA261" s="47">
        <f t="shared" si="2099"/>
        <v>0</v>
      </c>
      <c r="AB261" s="47">
        <f t="shared" si="2099"/>
        <v>0</v>
      </c>
      <c r="AC261" s="47">
        <f t="shared" si="2099"/>
        <v>0</v>
      </c>
      <c r="AD261" s="47">
        <f t="shared" si="2099"/>
        <v>0</v>
      </c>
      <c r="AE261" s="47">
        <f t="shared" si="2099"/>
        <v>0</v>
      </c>
      <c r="AF261" s="47">
        <f t="shared" si="2099"/>
        <v>0</v>
      </c>
      <c r="AG261" s="27">
        <f t="shared" ref="AG261" si="2100">IF(T261=0,"",SUM(T261:AF261))</f>
        <v>18</v>
      </c>
      <c r="AH261" s="11">
        <f t="shared" si="2086"/>
        <v>18</v>
      </c>
      <c r="AI261" s="7"/>
      <c r="AJ261" s="7"/>
    </row>
    <row r="262" spans="1:36" s="10" customFormat="1" ht="17.45" customHeight="1" x14ac:dyDescent="0.25">
      <c r="A262" s="7">
        <f t="shared" ref="A262" si="2101">B262</f>
        <v>4</v>
      </c>
      <c r="B262" s="132">
        <v>4</v>
      </c>
      <c r="C262" s="44"/>
      <c r="D262" s="44"/>
      <c r="E262" s="111" t="s">
        <v>168</v>
      </c>
      <c r="F262" s="111"/>
      <c r="G262" s="16" t="s">
        <v>103</v>
      </c>
      <c r="H262" s="16" t="s">
        <v>103</v>
      </c>
      <c r="I262" s="16" t="s">
        <v>103</v>
      </c>
      <c r="J262" s="16"/>
      <c r="K262" s="14"/>
      <c r="L262" s="14"/>
      <c r="M262" s="14"/>
      <c r="N262" s="14"/>
      <c r="O262" s="14"/>
      <c r="P262" s="14"/>
      <c r="Q262" s="14"/>
      <c r="R262" s="14"/>
      <c r="S262" s="14"/>
      <c r="T262" s="102" t="str">
        <f>G262</f>
        <v>RIR 3</v>
      </c>
      <c r="U262" s="102" t="str">
        <f t="shared" ref="U262:V262" si="2102">H262</f>
        <v>RIR 3</v>
      </c>
      <c r="V262" s="102" t="str">
        <f t="shared" si="2102"/>
        <v>RIR 3</v>
      </c>
      <c r="W262" s="102">
        <f>J262</f>
        <v>0</v>
      </c>
      <c r="X262" s="102">
        <f t="shared" ref="X262:AF263" si="2103">K262</f>
        <v>0</v>
      </c>
      <c r="Y262" s="102">
        <f t="shared" si="2103"/>
        <v>0</v>
      </c>
      <c r="Z262" s="102">
        <f t="shared" si="2103"/>
        <v>0</v>
      </c>
      <c r="AA262" s="102">
        <f t="shared" si="2103"/>
        <v>0</v>
      </c>
      <c r="AB262" s="102">
        <f t="shared" si="2103"/>
        <v>0</v>
      </c>
      <c r="AC262" s="102">
        <f t="shared" si="2103"/>
        <v>0</v>
      </c>
      <c r="AD262" s="102">
        <f t="shared" si="2103"/>
        <v>0</v>
      </c>
      <c r="AE262" s="102">
        <f t="shared" si="2103"/>
        <v>0</v>
      </c>
      <c r="AF262" s="102">
        <f t="shared" si="2103"/>
        <v>0</v>
      </c>
      <c r="AG262" s="27">
        <f t="shared" ref="AG262" si="2104">IF(T262=0,"",SUMPRODUCT(T262:AF262,T263:AF263))</f>
        <v>0</v>
      </c>
      <c r="AH262" s="11">
        <f t="shared" si="2086"/>
        <v>0</v>
      </c>
      <c r="AI262" s="7"/>
      <c r="AJ262" s="7"/>
    </row>
    <row r="263" spans="1:36" s="10" customFormat="1" ht="17.45" customHeight="1" x14ac:dyDescent="0.25">
      <c r="A263" s="7">
        <f t="shared" ref="A263" si="2105">B262</f>
        <v>4</v>
      </c>
      <c r="B263" s="133"/>
      <c r="C263" s="51"/>
      <c r="D263" s="51" t="e">
        <f>_xlfn.IFS(D262="squat",Opsætning!#REF!,D262="bænk",Opsætning!#REF!,D262="dødløft",Opsætning!#REF!)</f>
        <v>#N/A</v>
      </c>
      <c r="E263" s="134" t="s">
        <v>100</v>
      </c>
      <c r="F263" s="136"/>
      <c r="G263" s="12">
        <v>10</v>
      </c>
      <c r="H263" s="12">
        <v>10</v>
      </c>
      <c r="I263" s="12">
        <v>10</v>
      </c>
      <c r="J263" s="12"/>
      <c r="K263" s="13"/>
      <c r="L263" s="13"/>
      <c r="M263" s="13"/>
      <c r="N263" s="13"/>
      <c r="O263" s="13"/>
      <c r="P263" s="13"/>
      <c r="Q263" s="13"/>
      <c r="R263" s="13"/>
      <c r="S263" s="13"/>
      <c r="T263" s="47">
        <f t="shared" ref="T263:V263" si="2106">IF(G263="",,G263)</f>
        <v>10</v>
      </c>
      <c r="U263" s="47">
        <f t="shared" si="2106"/>
        <v>10</v>
      </c>
      <c r="V263" s="47">
        <f t="shared" si="2106"/>
        <v>10</v>
      </c>
      <c r="W263" s="102">
        <f>J263</f>
        <v>0</v>
      </c>
      <c r="X263" s="102">
        <f t="shared" si="2103"/>
        <v>0</v>
      </c>
      <c r="Y263" s="102">
        <f t="shared" si="2103"/>
        <v>0</v>
      </c>
      <c r="Z263" s="102">
        <f t="shared" si="2103"/>
        <v>0</v>
      </c>
      <c r="AA263" s="102">
        <f t="shared" si="2103"/>
        <v>0</v>
      </c>
      <c r="AB263" s="102">
        <f t="shared" si="2103"/>
        <v>0</v>
      </c>
      <c r="AC263" s="102">
        <f t="shared" si="2103"/>
        <v>0</v>
      </c>
      <c r="AD263" s="102">
        <f t="shared" si="2103"/>
        <v>0</v>
      </c>
      <c r="AE263" s="102">
        <f t="shared" si="2103"/>
        <v>0</v>
      </c>
      <c r="AF263" s="102">
        <f t="shared" si="2103"/>
        <v>0</v>
      </c>
      <c r="AG263" s="27">
        <f t="shared" ref="AG263" si="2107">IF(T263=0,"",SUM(T263:AF263))</f>
        <v>30</v>
      </c>
      <c r="AH263" s="11">
        <f t="shared" si="2086"/>
        <v>30</v>
      </c>
      <c r="AI263" s="7"/>
      <c r="AJ263" s="7"/>
    </row>
    <row r="264" spans="1:36" s="10" customFormat="1" ht="17.45" customHeight="1" thickBot="1" x14ac:dyDescent="0.3">
      <c r="A264" s="7"/>
      <c r="B264" s="58"/>
      <c r="C264" s="59"/>
      <c r="D264" s="59"/>
      <c r="E264" s="103"/>
      <c r="F264" s="103"/>
      <c r="G264" s="28"/>
      <c r="H264" s="28"/>
      <c r="I264" s="28"/>
      <c r="J264" s="28"/>
      <c r="K264" s="28"/>
      <c r="L264" s="28"/>
      <c r="M264" s="28"/>
      <c r="N264" s="28"/>
      <c r="O264" s="28"/>
      <c r="P264" s="28"/>
      <c r="Q264" s="28"/>
      <c r="R264" s="28"/>
      <c r="S264" s="28"/>
      <c r="T264" s="47"/>
      <c r="U264" s="47"/>
      <c r="V264" s="47"/>
      <c r="W264" s="47"/>
      <c r="X264" s="47"/>
      <c r="Y264" s="47"/>
      <c r="Z264" s="47"/>
      <c r="AA264" s="47"/>
      <c r="AB264" s="47"/>
      <c r="AC264" s="47"/>
      <c r="AD264" s="47"/>
      <c r="AE264" s="47"/>
      <c r="AF264" s="47"/>
      <c r="AG264" s="27"/>
      <c r="AH264" s="18"/>
      <c r="AI264" s="7"/>
      <c r="AJ264" s="7"/>
    </row>
    <row r="265" spans="1:36" customFormat="1" ht="17.45" customHeight="1" x14ac:dyDescent="0.3">
      <c r="A265" s="1" t="s">
        <v>93</v>
      </c>
      <c r="B265" s="41" t="s">
        <v>10</v>
      </c>
      <c r="C265" s="121" t="s">
        <v>134</v>
      </c>
      <c r="D265" s="122"/>
      <c r="E265" s="123" t="str">
        <f>Opsætning!$D$17</f>
        <v>Tirsdag</v>
      </c>
      <c r="F265" s="124"/>
      <c r="G265" s="156" t="s">
        <v>98</v>
      </c>
      <c r="H265" s="157"/>
      <c r="I265" s="157"/>
      <c r="J265" s="157"/>
      <c r="K265" s="157"/>
      <c r="L265" s="157"/>
      <c r="M265" s="157"/>
      <c r="N265" s="157"/>
      <c r="O265" s="157"/>
      <c r="P265" s="157"/>
      <c r="Q265" s="157"/>
      <c r="R265" s="157"/>
      <c r="S265" s="158"/>
      <c r="T265" s="38"/>
      <c r="U265" s="38"/>
      <c r="V265" s="38"/>
      <c r="W265" s="38"/>
      <c r="X265" s="38"/>
      <c r="Y265" s="38"/>
      <c r="Z265" s="38"/>
      <c r="AA265" s="38"/>
      <c r="AB265" s="38"/>
      <c r="AC265" s="38"/>
      <c r="AD265" s="38"/>
      <c r="AE265" s="38"/>
      <c r="AF265" s="42"/>
      <c r="AG265" s="161"/>
      <c r="AH265" s="162"/>
      <c r="AI265" s="1"/>
      <c r="AJ265" s="1"/>
    </row>
    <row r="266" spans="1:36" customFormat="1" ht="17.45" customHeight="1" thickBot="1" x14ac:dyDescent="0.3">
      <c r="A266" s="1"/>
      <c r="B266" s="130" t="s">
        <v>105</v>
      </c>
      <c r="C266" s="131"/>
      <c r="D266" s="131"/>
      <c r="E266" s="131"/>
      <c r="F266" s="131"/>
      <c r="G266" s="159"/>
      <c r="H266" s="159"/>
      <c r="I266" s="159"/>
      <c r="J266" s="159"/>
      <c r="K266" s="159"/>
      <c r="L266" s="159"/>
      <c r="M266" s="159"/>
      <c r="N266" s="159"/>
      <c r="O266" s="159"/>
      <c r="P266" s="159"/>
      <c r="Q266" s="159"/>
      <c r="R266" s="159"/>
      <c r="S266" s="160"/>
      <c r="T266" s="38"/>
      <c r="U266" s="38"/>
      <c r="V266" s="38"/>
      <c r="W266" s="38"/>
      <c r="X266" s="38"/>
      <c r="Y266" s="38"/>
      <c r="Z266" s="38"/>
      <c r="AA266" s="38"/>
      <c r="AB266" s="38"/>
      <c r="AC266" s="38"/>
      <c r="AD266" s="38"/>
      <c r="AE266" s="38"/>
      <c r="AF266" s="38"/>
      <c r="AG266" s="25"/>
      <c r="AH266" s="6"/>
      <c r="AI266" s="1"/>
      <c r="AJ266" s="1"/>
    </row>
    <row r="267" spans="1:36" s="10" customFormat="1" ht="17.45" customHeight="1" x14ac:dyDescent="0.25">
      <c r="A267" s="7">
        <f>B267</f>
        <v>1</v>
      </c>
      <c r="B267" s="112">
        <v>1</v>
      </c>
      <c r="C267" s="44" t="str">
        <f>'Opsætning1-5 (2)'!$E$8</f>
        <v>Tempo</v>
      </c>
      <c r="D267" s="44" t="s">
        <v>89</v>
      </c>
      <c r="E267" s="111" t="s">
        <v>167</v>
      </c>
      <c r="F267" s="111"/>
      <c r="G267" s="8">
        <f>IF($C$17="tempo",52,62)</f>
        <v>52</v>
      </c>
      <c r="H267" s="8">
        <f t="shared" ref="H267:J267" si="2108">IF($C$17="tempo",52,62)</f>
        <v>52</v>
      </c>
      <c r="I267" s="8">
        <f t="shared" si="2108"/>
        <v>52</v>
      </c>
      <c r="J267" s="8">
        <f t="shared" si="2108"/>
        <v>52</v>
      </c>
      <c r="K267" s="9"/>
      <c r="L267" s="9"/>
      <c r="M267" s="9"/>
      <c r="N267" s="9"/>
      <c r="O267" s="9"/>
      <c r="P267" s="9"/>
      <c r="Q267" s="9"/>
      <c r="R267" s="9"/>
      <c r="S267" s="9"/>
      <c r="T267" s="47">
        <f>MROUND(G267*$D268*0.01,2.5)</f>
        <v>62.5</v>
      </c>
      <c r="U267" s="47">
        <f t="shared" ref="U267:AF267" si="2109">MROUND(H267*$D268*0.01,2.5)</f>
        <v>62.5</v>
      </c>
      <c r="V267" s="47">
        <f t="shared" si="2109"/>
        <v>62.5</v>
      </c>
      <c r="W267" s="47">
        <f t="shared" si="2109"/>
        <v>62.5</v>
      </c>
      <c r="X267" s="47">
        <f t="shared" si="2109"/>
        <v>0</v>
      </c>
      <c r="Y267" s="47">
        <f t="shared" si="2109"/>
        <v>0</v>
      </c>
      <c r="Z267" s="47">
        <f t="shared" si="2109"/>
        <v>0</v>
      </c>
      <c r="AA267" s="47">
        <f t="shared" si="2109"/>
        <v>0</v>
      </c>
      <c r="AB267" s="47">
        <f t="shared" si="2109"/>
        <v>0</v>
      </c>
      <c r="AC267" s="47">
        <f t="shared" si="2109"/>
        <v>0</v>
      </c>
      <c r="AD267" s="47">
        <f t="shared" si="2109"/>
        <v>0</v>
      </c>
      <c r="AE267" s="47">
        <f t="shared" si="2109"/>
        <v>0</v>
      </c>
      <c r="AF267" s="47">
        <f t="shared" si="2109"/>
        <v>0</v>
      </c>
      <c r="AG267" s="27">
        <f>IF(T267=0,"",SUMPRODUCT(T267:AF267,T268:AF268))</f>
        <v>1500</v>
      </c>
      <c r="AH267" s="11">
        <f>SUM(T267:AF267)</f>
        <v>250</v>
      </c>
      <c r="AI267" s="7"/>
      <c r="AJ267" s="7"/>
    </row>
    <row r="268" spans="1:36" s="10" customFormat="1" ht="17.45" customHeight="1" x14ac:dyDescent="0.25">
      <c r="A268" s="7">
        <f>B267</f>
        <v>1</v>
      </c>
      <c r="B268" s="112"/>
      <c r="C268" s="51" t="s">
        <v>102</v>
      </c>
      <c r="D268" s="51">
        <f>Opsætning!$D$9</f>
        <v>120</v>
      </c>
      <c r="E268" s="111" t="s">
        <v>100</v>
      </c>
      <c r="F268" s="111"/>
      <c r="G268" s="12">
        <f>IF($C$17="tempo",6,8)</f>
        <v>6</v>
      </c>
      <c r="H268" s="12">
        <f t="shared" ref="H268:J268" si="2110">IF($C$17="tempo",6,8)</f>
        <v>6</v>
      </c>
      <c r="I268" s="12">
        <f t="shared" si="2110"/>
        <v>6</v>
      </c>
      <c r="J268" s="12">
        <f t="shared" si="2110"/>
        <v>6</v>
      </c>
      <c r="K268" s="13"/>
      <c r="L268" s="13"/>
      <c r="M268" s="13"/>
      <c r="N268" s="13"/>
      <c r="O268" s="13"/>
      <c r="P268" s="13"/>
      <c r="Q268" s="13"/>
      <c r="R268" s="13"/>
      <c r="S268" s="13"/>
      <c r="T268" s="47">
        <f t="shared" ref="T268:AF268" si="2111">IF(G268="",,G268)</f>
        <v>6</v>
      </c>
      <c r="U268" s="47">
        <f t="shared" si="2111"/>
        <v>6</v>
      </c>
      <c r="V268" s="47">
        <f t="shared" si="2111"/>
        <v>6</v>
      </c>
      <c r="W268" s="47">
        <f t="shared" si="2111"/>
        <v>6</v>
      </c>
      <c r="X268" s="47">
        <f t="shared" si="2111"/>
        <v>0</v>
      </c>
      <c r="Y268" s="47">
        <f t="shared" si="2111"/>
        <v>0</v>
      </c>
      <c r="Z268" s="47">
        <f t="shared" si="2111"/>
        <v>0</v>
      </c>
      <c r="AA268" s="47">
        <f t="shared" si="2111"/>
        <v>0</v>
      </c>
      <c r="AB268" s="47">
        <f t="shared" si="2111"/>
        <v>0</v>
      </c>
      <c r="AC268" s="47">
        <f t="shared" si="2111"/>
        <v>0</v>
      </c>
      <c r="AD268" s="47">
        <f t="shared" si="2111"/>
        <v>0</v>
      </c>
      <c r="AE268" s="47">
        <f t="shared" si="2111"/>
        <v>0</v>
      </c>
      <c r="AF268" s="47">
        <f t="shared" si="2111"/>
        <v>0</v>
      </c>
      <c r="AG268" s="27">
        <f>IF(T268=0,"",SUM(T268:AF268))</f>
        <v>24</v>
      </c>
      <c r="AH268" s="11">
        <f t="shared" ref="AH268:AH274" si="2112">SUM(T268:AF268)</f>
        <v>24</v>
      </c>
      <c r="AI268" s="7"/>
      <c r="AJ268" s="7"/>
    </row>
    <row r="269" spans="1:36" s="10" customFormat="1" ht="17.45" customHeight="1" x14ac:dyDescent="0.25">
      <c r="A269" s="7">
        <f t="shared" ref="A269" si="2113">B269</f>
        <v>2</v>
      </c>
      <c r="B269" s="112">
        <v>2</v>
      </c>
      <c r="C269" s="44"/>
      <c r="D269" s="44" t="s">
        <v>101</v>
      </c>
      <c r="E269" s="111" t="str">
        <f>'Opsætning1-5 (2)'!$D$15</f>
        <v>Bænk med 2-3 sek. Stop</v>
      </c>
      <c r="F269" s="111"/>
      <c r="G269" s="14">
        <v>60</v>
      </c>
      <c r="H269" s="14">
        <v>68</v>
      </c>
      <c r="I269" s="14">
        <v>68</v>
      </c>
      <c r="J269" s="14">
        <v>68</v>
      </c>
      <c r="K269" s="14">
        <v>68</v>
      </c>
      <c r="L269" s="14"/>
      <c r="M269" s="14"/>
      <c r="N269" s="14"/>
      <c r="O269" s="14"/>
      <c r="P269" s="14"/>
      <c r="Q269" s="14"/>
      <c r="R269" s="14"/>
      <c r="S269" s="14"/>
      <c r="T269" s="47">
        <f t="shared" ref="T269:AF269" si="2114">MROUND(G269*$D270*0.01,2.5)</f>
        <v>47.5</v>
      </c>
      <c r="U269" s="47">
        <f t="shared" si="2114"/>
        <v>55</v>
      </c>
      <c r="V269" s="47">
        <f t="shared" si="2114"/>
        <v>55</v>
      </c>
      <c r="W269" s="47">
        <f t="shared" si="2114"/>
        <v>55</v>
      </c>
      <c r="X269" s="47">
        <f t="shared" si="2114"/>
        <v>55</v>
      </c>
      <c r="Y269" s="47">
        <f t="shared" si="2114"/>
        <v>0</v>
      </c>
      <c r="Z269" s="47">
        <f t="shared" si="2114"/>
        <v>0</v>
      </c>
      <c r="AA269" s="47">
        <f t="shared" si="2114"/>
        <v>0</v>
      </c>
      <c r="AB269" s="47">
        <f t="shared" si="2114"/>
        <v>0</v>
      </c>
      <c r="AC269" s="47">
        <f t="shared" si="2114"/>
        <v>0</v>
      </c>
      <c r="AD269" s="47">
        <f t="shared" si="2114"/>
        <v>0</v>
      </c>
      <c r="AE269" s="47">
        <f t="shared" si="2114"/>
        <v>0</v>
      </c>
      <c r="AF269" s="47">
        <f t="shared" si="2114"/>
        <v>0</v>
      </c>
      <c r="AG269" s="27">
        <f t="shared" ref="AG269" si="2115">IF(T269=0,"",SUMPRODUCT(T269:AF269,T270:AF270))</f>
        <v>1070</v>
      </c>
      <c r="AH269" s="11">
        <f t="shared" si="2112"/>
        <v>267.5</v>
      </c>
      <c r="AI269" s="7"/>
      <c r="AJ269" s="7"/>
    </row>
    <row r="270" spans="1:36" s="10" customFormat="1" ht="17.45" customHeight="1" x14ac:dyDescent="0.25">
      <c r="A270" s="7">
        <f t="shared" ref="A270" si="2116">B269</f>
        <v>2</v>
      </c>
      <c r="B270" s="112"/>
      <c r="C270" s="51" t="s">
        <v>102</v>
      </c>
      <c r="D270" s="51">
        <f>Opsætning!$D$10</f>
        <v>80</v>
      </c>
      <c r="E270" s="111" t="s">
        <v>100</v>
      </c>
      <c r="F270" s="111"/>
      <c r="G270" s="13">
        <v>4</v>
      </c>
      <c r="H270" s="13">
        <v>4</v>
      </c>
      <c r="I270" s="13">
        <v>4</v>
      </c>
      <c r="J270" s="13">
        <v>4</v>
      </c>
      <c r="K270" s="13">
        <v>4</v>
      </c>
      <c r="L270" s="13"/>
      <c r="M270" s="13"/>
      <c r="N270" s="13"/>
      <c r="O270" s="13"/>
      <c r="P270" s="13"/>
      <c r="Q270" s="13"/>
      <c r="R270" s="13"/>
      <c r="S270" s="13"/>
      <c r="T270" s="47">
        <f t="shared" ref="T270:AF270" si="2117">IF(G270="",,G270)</f>
        <v>4</v>
      </c>
      <c r="U270" s="47">
        <f t="shared" si="2117"/>
        <v>4</v>
      </c>
      <c r="V270" s="47">
        <f t="shared" si="2117"/>
        <v>4</v>
      </c>
      <c r="W270" s="47">
        <f t="shared" si="2117"/>
        <v>4</v>
      </c>
      <c r="X270" s="47">
        <f t="shared" si="2117"/>
        <v>4</v>
      </c>
      <c r="Y270" s="47">
        <f t="shared" si="2117"/>
        <v>0</v>
      </c>
      <c r="Z270" s="47">
        <f t="shared" si="2117"/>
        <v>0</v>
      </c>
      <c r="AA270" s="47">
        <f t="shared" si="2117"/>
        <v>0</v>
      </c>
      <c r="AB270" s="47">
        <f t="shared" si="2117"/>
        <v>0</v>
      </c>
      <c r="AC270" s="47">
        <f t="shared" si="2117"/>
        <v>0</v>
      </c>
      <c r="AD270" s="47">
        <f t="shared" si="2117"/>
        <v>0</v>
      </c>
      <c r="AE270" s="47">
        <f t="shared" si="2117"/>
        <v>0</v>
      </c>
      <c r="AF270" s="47">
        <f t="shared" si="2117"/>
        <v>0</v>
      </c>
      <c r="AG270" s="27">
        <f t="shared" ref="AG270" si="2118">IF(T270=0,"",SUM(T270:AF270))</f>
        <v>20</v>
      </c>
      <c r="AH270" s="11">
        <f t="shared" si="2112"/>
        <v>20</v>
      </c>
      <c r="AI270" s="7"/>
      <c r="AJ270" s="7"/>
    </row>
    <row r="271" spans="1:36" s="10" customFormat="1" ht="17.45" customHeight="1" x14ac:dyDescent="0.25">
      <c r="A271" s="7">
        <f t="shared" ref="A271" si="2119">B271</f>
        <v>3</v>
      </c>
      <c r="B271" s="112">
        <v>3</v>
      </c>
      <c r="C271" s="44"/>
      <c r="D271" s="44" t="s">
        <v>92</v>
      </c>
      <c r="E271" s="111" t="str">
        <f>'Opsætning1-5 (2)'!$D$19</f>
        <v>Konventionel dødløft</v>
      </c>
      <c r="F271" s="111"/>
      <c r="G271" s="15">
        <v>70</v>
      </c>
      <c r="H271" s="15">
        <v>74</v>
      </c>
      <c r="I271" s="15">
        <v>74</v>
      </c>
      <c r="J271" s="15">
        <v>74</v>
      </c>
      <c r="K271" s="16">
        <v>74</v>
      </c>
      <c r="L271" s="16"/>
      <c r="M271" s="14"/>
      <c r="N271" s="14"/>
      <c r="O271" s="14"/>
      <c r="P271" s="14"/>
      <c r="Q271" s="14"/>
      <c r="R271" s="14"/>
      <c r="S271" s="14"/>
      <c r="T271" s="47">
        <f t="shared" ref="T271:AF271" si="2120">MROUND(G271*$D272*0.01,2.5)</f>
        <v>105</v>
      </c>
      <c r="U271" s="47">
        <f t="shared" si="2120"/>
        <v>110</v>
      </c>
      <c r="V271" s="47">
        <f t="shared" si="2120"/>
        <v>110</v>
      </c>
      <c r="W271" s="47">
        <f t="shared" si="2120"/>
        <v>110</v>
      </c>
      <c r="X271" s="47">
        <f t="shared" si="2120"/>
        <v>110</v>
      </c>
      <c r="Y271" s="47">
        <f t="shared" si="2120"/>
        <v>0</v>
      </c>
      <c r="Z271" s="47">
        <f t="shared" si="2120"/>
        <v>0</v>
      </c>
      <c r="AA271" s="47">
        <f t="shared" si="2120"/>
        <v>0</v>
      </c>
      <c r="AB271" s="47">
        <f t="shared" si="2120"/>
        <v>0</v>
      </c>
      <c r="AC271" s="47">
        <f t="shared" si="2120"/>
        <v>0</v>
      </c>
      <c r="AD271" s="47">
        <f t="shared" si="2120"/>
        <v>0</v>
      </c>
      <c r="AE271" s="47">
        <f t="shared" si="2120"/>
        <v>0</v>
      </c>
      <c r="AF271" s="47">
        <f t="shared" si="2120"/>
        <v>0</v>
      </c>
      <c r="AG271" s="27">
        <f t="shared" ref="AG271" si="2121">IF(T271=0,"",SUMPRODUCT(T271:AF271,T272:AF272))</f>
        <v>2725</v>
      </c>
      <c r="AH271" s="11">
        <f t="shared" si="2112"/>
        <v>545</v>
      </c>
      <c r="AI271" s="7"/>
      <c r="AJ271" s="7"/>
    </row>
    <row r="272" spans="1:36" s="10" customFormat="1" ht="17.45" customHeight="1" x14ac:dyDescent="0.25">
      <c r="A272" s="7">
        <f t="shared" ref="A272" si="2122">B271</f>
        <v>3</v>
      </c>
      <c r="B272" s="112"/>
      <c r="C272" s="51" t="s">
        <v>102</v>
      </c>
      <c r="D272" s="51">
        <f>Opsætning!$D$11</f>
        <v>150</v>
      </c>
      <c r="E272" s="111" t="s">
        <v>100</v>
      </c>
      <c r="F272" s="111"/>
      <c r="G272" s="17">
        <v>5</v>
      </c>
      <c r="H272" s="17">
        <v>5</v>
      </c>
      <c r="I272" s="17">
        <v>5</v>
      </c>
      <c r="J272" s="17">
        <v>5</v>
      </c>
      <c r="K272" s="12">
        <v>5</v>
      </c>
      <c r="L272" s="12"/>
      <c r="M272" s="13"/>
      <c r="N272" s="13"/>
      <c r="O272" s="13"/>
      <c r="P272" s="13"/>
      <c r="Q272" s="13"/>
      <c r="R272" s="13"/>
      <c r="S272" s="13"/>
      <c r="T272" s="47">
        <f t="shared" ref="T272:AF272" si="2123">IF(G272="",,G272)</f>
        <v>5</v>
      </c>
      <c r="U272" s="47">
        <f t="shared" si="2123"/>
        <v>5</v>
      </c>
      <c r="V272" s="47">
        <f t="shared" si="2123"/>
        <v>5</v>
      </c>
      <c r="W272" s="47">
        <f t="shared" si="2123"/>
        <v>5</v>
      </c>
      <c r="X272" s="47">
        <f t="shared" si="2123"/>
        <v>5</v>
      </c>
      <c r="Y272" s="47">
        <f t="shared" si="2123"/>
        <v>0</v>
      </c>
      <c r="Z272" s="47">
        <f t="shared" si="2123"/>
        <v>0</v>
      </c>
      <c r="AA272" s="47">
        <f t="shared" si="2123"/>
        <v>0</v>
      </c>
      <c r="AB272" s="47">
        <f t="shared" si="2123"/>
        <v>0</v>
      </c>
      <c r="AC272" s="47">
        <f t="shared" si="2123"/>
        <v>0</v>
      </c>
      <c r="AD272" s="47">
        <f t="shared" si="2123"/>
        <v>0</v>
      </c>
      <c r="AE272" s="47">
        <f t="shared" si="2123"/>
        <v>0</v>
      </c>
      <c r="AF272" s="47">
        <f t="shared" si="2123"/>
        <v>0</v>
      </c>
      <c r="AG272" s="27">
        <f t="shared" ref="AG272" si="2124">IF(T272=0,"",SUM(T272:AF272))</f>
        <v>25</v>
      </c>
      <c r="AH272" s="11">
        <f t="shared" si="2112"/>
        <v>25</v>
      </c>
      <c r="AI272" s="7"/>
      <c r="AJ272" s="7"/>
    </row>
    <row r="273" spans="1:36" s="10" customFormat="1" ht="17.45" customHeight="1" x14ac:dyDescent="0.25">
      <c r="A273" s="7">
        <f t="shared" ref="A273" si="2125">B273</f>
        <v>4</v>
      </c>
      <c r="B273" s="132">
        <v>4</v>
      </c>
      <c r="C273" s="44"/>
      <c r="D273" s="44"/>
      <c r="E273" s="111" t="str">
        <f>'Opsætning1-5 (2)'!$D$26</f>
        <v>Military press</v>
      </c>
      <c r="F273" s="111"/>
      <c r="G273" s="16" t="s">
        <v>103</v>
      </c>
      <c r="H273" s="16" t="s">
        <v>103</v>
      </c>
      <c r="I273" s="16" t="s">
        <v>103</v>
      </c>
      <c r="J273" s="16"/>
      <c r="K273" s="14"/>
      <c r="L273" s="14"/>
      <c r="M273" s="14"/>
      <c r="N273" s="14"/>
      <c r="O273" s="14"/>
      <c r="P273" s="14"/>
      <c r="Q273" s="14"/>
      <c r="R273" s="14"/>
      <c r="S273" s="14"/>
      <c r="T273" s="102" t="str">
        <f>G273</f>
        <v>RIR 3</v>
      </c>
      <c r="U273" s="102" t="str">
        <f t="shared" ref="U273:V273" si="2126">H273</f>
        <v>RIR 3</v>
      </c>
      <c r="V273" s="102" t="str">
        <f t="shared" si="2126"/>
        <v>RIR 3</v>
      </c>
      <c r="W273" s="102">
        <f>J273</f>
        <v>0</v>
      </c>
      <c r="X273" s="102">
        <f t="shared" ref="X273:AF274" si="2127">K273</f>
        <v>0</v>
      </c>
      <c r="Y273" s="102">
        <f t="shared" si="2127"/>
        <v>0</v>
      </c>
      <c r="Z273" s="102">
        <f t="shared" si="2127"/>
        <v>0</v>
      </c>
      <c r="AA273" s="102">
        <f t="shared" si="2127"/>
        <v>0</v>
      </c>
      <c r="AB273" s="102">
        <f t="shared" si="2127"/>
        <v>0</v>
      </c>
      <c r="AC273" s="102">
        <f t="shared" si="2127"/>
        <v>0</v>
      </c>
      <c r="AD273" s="102">
        <f t="shared" si="2127"/>
        <v>0</v>
      </c>
      <c r="AE273" s="102">
        <f t="shared" si="2127"/>
        <v>0</v>
      </c>
      <c r="AF273" s="102">
        <f t="shared" si="2127"/>
        <v>0</v>
      </c>
      <c r="AG273" s="27">
        <f t="shared" ref="AG273" si="2128">IF(T273=0,"",SUMPRODUCT(T273:AF273,T274:AF274))</f>
        <v>0</v>
      </c>
      <c r="AH273" s="11">
        <f t="shared" si="2112"/>
        <v>0</v>
      </c>
      <c r="AI273" s="7"/>
      <c r="AJ273" s="7"/>
    </row>
    <row r="274" spans="1:36" s="10" customFormat="1" ht="17.45" customHeight="1" x14ac:dyDescent="0.25">
      <c r="A274" s="7">
        <f t="shared" ref="A274" si="2129">B273</f>
        <v>4</v>
      </c>
      <c r="B274" s="133"/>
      <c r="C274" s="51"/>
      <c r="D274" s="51" t="e">
        <f>_xlfn.IFS(D273="squat",Opsætning!#REF!,D273="bænk",Opsætning!#REF!,D273="dødløft",Opsætning!#REF!)</f>
        <v>#N/A</v>
      </c>
      <c r="E274" s="134" t="s">
        <v>100</v>
      </c>
      <c r="F274" s="136"/>
      <c r="G274" s="12">
        <v>6</v>
      </c>
      <c r="H274" s="12">
        <v>6</v>
      </c>
      <c r="I274" s="12">
        <v>6</v>
      </c>
      <c r="J274" s="12"/>
      <c r="K274" s="13"/>
      <c r="L274" s="13"/>
      <c r="M274" s="13"/>
      <c r="N274" s="13"/>
      <c r="O274" s="13"/>
      <c r="P274" s="13"/>
      <c r="Q274" s="13"/>
      <c r="R274" s="13"/>
      <c r="S274" s="13"/>
      <c r="T274" s="47">
        <f t="shared" ref="T274:V274" si="2130">IF(G274="",,G274)</f>
        <v>6</v>
      </c>
      <c r="U274" s="47">
        <f t="shared" si="2130"/>
        <v>6</v>
      </c>
      <c r="V274" s="47">
        <f t="shared" si="2130"/>
        <v>6</v>
      </c>
      <c r="W274" s="102">
        <f>J274</f>
        <v>0</v>
      </c>
      <c r="X274" s="102">
        <f t="shared" si="2127"/>
        <v>0</v>
      </c>
      <c r="Y274" s="102">
        <f t="shared" si="2127"/>
        <v>0</v>
      </c>
      <c r="Z274" s="102">
        <f t="shared" si="2127"/>
        <v>0</v>
      </c>
      <c r="AA274" s="102">
        <f t="shared" si="2127"/>
        <v>0</v>
      </c>
      <c r="AB274" s="102">
        <f t="shared" si="2127"/>
        <v>0</v>
      </c>
      <c r="AC274" s="102">
        <f t="shared" si="2127"/>
        <v>0</v>
      </c>
      <c r="AD274" s="102">
        <f t="shared" si="2127"/>
        <v>0</v>
      </c>
      <c r="AE274" s="102">
        <f t="shared" si="2127"/>
        <v>0</v>
      </c>
      <c r="AF274" s="102">
        <f t="shared" si="2127"/>
        <v>0</v>
      </c>
      <c r="AG274" s="27">
        <f t="shared" ref="AG274" si="2131">IF(T274=0,"",SUM(T274:AF274))</f>
        <v>18</v>
      </c>
      <c r="AH274" s="11">
        <f t="shared" si="2112"/>
        <v>18</v>
      </c>
      <c r="AI274" s="7"/>
      <c r="AJ274" s="7"/>
    </row>
    <row r="275" spans="1:36" s="10" customFormat="1" ht="17.45" customHeight="1" thickBot="1" x14ac:dyDescent="0.3">
      <c r="A275" s="7"/>
      <c r="B275" s="58"/>
      <c r="C275" s="59"/>
      <c r="D275" s="59"/>
      <c r="E275" s="103"/>
      <c r="F275" s="103"/>
      <c r="G275" s="28"/>
      <c r="H275" s="28"/>
      <c r="I275" s="28"/>
      <c r="J275" s="28"/>
      <c r="K275" s="28"/>
      <c r="L275" s="28"/>
      <c r="M275" s="28"/>
      <c r="N275" s="28"/>
      <c r="O275" s="28"/>
      <c r="P275" s="28"/>
      <c r="Q275" s="28"/>
      <c r="R275" s="28"/>
      <c r="S275" s="28"/>
      <c r="T275" s="47"/>
      <c r="U275" s="47"/>
      <c r="V275" s="47"/>
      <c r="W275" s="47"/>
      <c r="X275" s="47"/>
      <c r="Y275" s="47"/>
      <c r="Z275" s="47"/>
      <c r="AA275" s="47"/>
      <c r="AB275" s="47"/>
      <c r="AC275" s="47"/>
      <c r="AD275" s="47"/>
      <c r="AE275" s="47"/>
      <c r="AF275" s="47"/>
      <c r="AG275" s="27"/>
      <c r="AH275" s="18"/>
      <c r="AI275" s="7"/>
      <c r="AJ275" s="7"/>
    </row>
    <row r="276" spans="1:36" customFormat="1" ht="17.45" customHeight="1" x14ac:dyDescent="0.25">
      <c r="A276" s="1" t="s">
        <v>93</v>
      </c>
      <c r="B276" s="41" t="s">
        <v>10</v>
      </c>
      <c r="C276" s="121" t="s">
        <v>134</v>
      </c>
      <c r="D276" s="122"/>
      <c r="E276" s="123" t="str">
        <f>Opsætning!$D$18</f>
        <v>Torsdag</v>
      </c>
      <c r="F276" s="124"/>
      <c r="G276" s="156" t="s">
        <v>98</v>
      </c>
      <c r="H276" s="157"/>
      <c r="I276" s="157"/>
      <c r="J276" s="157"/>
      <c r="K276" s="157"/>
      <c r="L276" s="157"/>
      <c r="M276" s="157"/>
      <c r="N276" s="157"/>
      <c r="O276" s="157"/>
      <c r="P276" s="157"/>
      <c r="Q276" s="157"/>
      <c r="R276" s="157"/>
      <c r="S276" s="158"/>
      <c r="T276" s="38"/>
      <c r="U276" s="38"/>
      <c r="V276" s="38"/>
      <c r="W276" s="38"/>
      <c r="X276" s="38"/>
      <c r="Y276" s="38"/>
      <c r="Z276" s="38"/>
      <c r="AA276" s="38"/>
      <c r="AB276" s="38"/>
      <c r="AC276" s="38"/>
      <c r="AD276" s="38"/>
      <c r="AE276" s="38"/>
      <c r="AF276" s="38"/>
      <c r="AG276" s="25" t="s">
        <v>106</v>
      </c>
      <c r="AH276" s="6" t="s">
        <v>107</v>
      </c>
      <c r="AI276" s="1"/>
      <c r="AJ276" s="1"/>
    </row>
    <row r="277" spans="1:36" customFormat="1" ht="17.45" customHeight="1" thickBot="1" x14ac:dyDescent="0.3">
      <c r="A277" s="1"/>
      <c r="B277" s="130" t="s">
        <v>110</v>
      </c>
      <c r="C277" s="131"/>
      <c r="D277" s="131"/>
      <c r="E277" s="131"/>
      <c r="F277" s="131"/>
      <c r="G277" s="159"/>
      <c r="H277" s="159"/>
      <c r="I277" s="159"/>
      <c r="J277" s="159"/>
      <c r="K277" s="159"/>
      <c r="L277" s="159"/>
      <c r="M277" s="159"/>
      <c r="N277" s="159"/>
      <c r="O277" s="159"/>
      <c r="P277" s="159"/>
      <c r="Q277" s="159"/>
      <c r="R277" s="159"/>
      <c r="S277" s="160"/>
      <c r="T277" s="38"/>
      <c r="U277" s="38"/>
      <c r="V277" s="38"/>
      <c r="W277" s="38"/>
      <c r="X277" s="38"/>
      <c r="Y277" s="38"/>
      <c r="Z277" s="38"/>
      <c r="AA277" s="38"/>
      <c r="AB277" s="38"/>
      <c r="AC277" s="38"/>
      <c r="AD277" s="38"/>
      <c r="AE277" s="38"/>
      <c r="AF277" s="38"/>
      <c r="AG277" s="25"/>
      <c r="AH277" s="6"/>
      <c r="AI277" s="1"/>
      <c r="AJ277" s="1"/>
    </row>
    <row r="278" spans="1:36" s="10" customFormat="1" ht="17.45" customHeight="1" x14ac:dyDescent="0.25">
      <c r="A278" s="7">
        <f>B278</f>
        <v>1</v>
      </c>
      <c r="B278" s="112">
        <v>1</v>
      </c>
      <c r="C278" s="44"/>
      <c r="D278" s="44" t="s">
        <v>89</v>
      </c>
      <c r="E278" s="111" t="str">
        <f>'Opsætning1-5 (2)'!$D$9</f>
        <v>Lowbar Squat med kort stop i bunden</v>
      </c>
      <c r="F278" s="111"/>
      <c r="G278" s="8">
        <v>65</v>
      </c>
      <c r="H278" s="8">
        <v>65</v>
      </c>
      <c r="I278" s="9">
        <v>65</v>
      </c>
      <c r="J278" s="9">
        <v>65</v>
      </c>
      <c r="K278" s="9"/>
      <c r="L278" s="9"/>
      <c r="M278" s="9"/>
      <c r="N278" s="9"/>
      <c r="O278" s="9"/>
      <c r="P278" s="9"/>
      <c r="Q278" s="9"/>
      <c r="R278" s="9"/>
      <c r="S278" s="9"/>
      <c r="T278" s="47">
        <f>MROUND(G278*$D279*0.01,2.5)</f>
        <v>77.5</v>
      </c>
      <c r="U278" s="47">
        <f t="shared" ref="U278:AF278" si="2132">MROUND(H278*$D279*0.01,2.5)</f>
        <v>77.5</v>
      </c>
      <c r="V278" s="47">
        <f t="shared" si="2132"/>
        <v>77.5</v>
      </c>
      <c r="W278" s="47">
        <f t="shared" si="2132"/>
        <v>77.5</v>
      </c>
      <c r="X278" s="47">
        <f t="shared" si="2132"/>
        <v>0</v>
      </c>
      <c r="Y278" s="47">
        <f t="shared" si="2132"/>
        <v>0</v>
      </c>
      <c r="Z278" s="47">
        <f t="shared" si="2132"/>
        <v>0</v>
      </c>
      <c r="AA278" s="47">
        <f t="shared" si="2132"/>
        <v>0</v>
      </c>
      <c r="AB278" s="47">
        <f t="shared" si="2132"/>
        <v>0</v>
      </c>
      <c r="AC278" s="47">
        <f t="shared" si="2132"/>
        <v>0</v>
      </c>
      <c r="AD278" s="47">
        <f t="shared" si="2132"/>
        <v>0</v>
      </c>
      <c r="AE278" s="47">
        <f t="shared" si="2132"/>
        <v>0</v>
      </c>
      <c r="AF278" s="47">
        <f t="shared" si="2132"/>
        <v>0</v>
      </c>
      <c r="AG278" s="27">
        <f>IF(T278=0,"",SUMPRODUCT(T278:AF278,T279:AF279))</f>
        <v>1240</v>
      </c>
      <c r="AH278" s="11">
        <f>SUM(T278:AF278)</f>
        <v>310</v>
      </c>
      <c r="AI278" s="7"/>
      <c r="AJ278" s="7"/>
    </row>
    <row r="279" spans="1:36" s="10" customFormat="1" ht="17.45" customHeight="1" x14ac:dyDescent="0.25">
      <c r="A279" s="7">
        <f>B278</f>
        <v>1</v>
      </c>
      <c r="B279" s="112"/>
      <c r="C279" s="51" t="s">
        <v>102</v>
      </c>
      <c r="D279" s="51">
        <f>Opsætning!$D$9</f>
        <v>120</v>
      </c>
      <c r="E279" s="111" t="s">
        <v>100</v>
      </c>
      <c r="F279" s="111"/>
      <c r="G279" s="12">
        <v>4</v>
      </c>
      <c r="H279" s="12">
        <v>4</v>
      </c>
      <c r="I279" s="13">
        <v>4</v>
      </c>
      <c r="J279" s="13">
        <v>4</v>
      </c>
      <c r="K279" s="13"/>
      <c r="L279" s="13"/>
      <c r="M279" s="13"/>
      <c r="N279" s="13"/>
      <c r="O279" s="13"/>
      <c r="P279" s="13"/>
      <c r="Q279" s="13"/>
      <c r="R279" s="13"/>
      <c r="S279" s="13"/>
      <c r="T279" s="47">
        <f t="shared" ref="T279:AF279" si="2133">IF(G279="",,G279)</f>
        <v>4</v>
      </c>
      <c r="U279" s="47">
        <f t="shared" si="2133"/>
        <v>4</v>
      </c>
      <c r="V279" s="47">
        <f t="shared" si="2133"/>
        <v>4</v>
      </c>
      <c r="W279" s="47">
        <f t="shared" si="2133"/>
        <v>4</v>
      </c>
      <c r="X279" s="47">
        <f t="shared" si="2133"/>
        <v>0</v>
      </c>
      <c r="Y279" s="47">
        <f t="shared" si="2133"/>
        <v>0</v>
      </c>
      <c r="Z279" s="47">
        <f t="shared" si="2133"/>
        <v>0</v>
      </c>
      <c r="AA279" s="47">
        <f t="shared" si="2133"/>
        <v>0</v>
      </c>
      <c r="AB279" s="47">
        <f t="shared" si="2133"/>
        <v>0</v>
      </c>
      <c r="AC279" s="47">
        <f t="shared" si="2133"/>
        <v>0</v>
      </c>
      <c r="AD279" s="47">
        <f t="shared" si="2133"/>
        <v>0</v>
      </c>
      <c r="AE279" s="47">
        <f t="shared" si="2133"/>
        <v>0</v>
      </c>
      <c r="AF279" s="47">
        <f t="shared" si="2133"/>
        <v>0</v>
      </c>
      <c r="AG279" s="27">
        <f>IF(T279=0,"",SUM(T279:AF279))</f>
        <v>16</v>
      </c>
      <c r="AH279" s="11">
        <f t="shared" ref="AH279:AH285" si="2134">SUM(T279:AF279)</f>
        <v>16</v>
      </c>
      <c r="AI279" s="7"/>
      <c r="AJ279" s="7"/>
    </row>
    <row r="280" spans="1:36" s="10" customFormat="1" ht="17.45" customHeight="1" x14ac:dyDescent="0.25">
      <c r="A280" s="7">
        <f t="shared" ref="A280" si="2135">B280</f>
        <v>2</v>
      </c>
      <c r="B280" s="112">
        <v>2</v>
      </c>
      <c r="C280" s="44"/>
      <c r="D280" s="44" t="s">
        <v>101</v>
      </c>
      <c r="E280" s="111" t="s">
        <v>41</v>
      </c>
      <c r="F280" s="111"/>
      <c r="G280" s="14">
        <v>64</v>
      </c>
      <c r="H280" s="14">
        <v>64</v>
      </c>
      <c r="I280" s="14">
        <v>64</v>
      </c>
      <c r="J280" s="14">
        <v>64</v>
      </c>
      <c r="K280" s="14">
        <v>64</v>
      </c>
      <c r="L280" s="14"/>
      <c r="M280" s="14"/>
      <c r="N280" s="14"/>
      <c r="O280" s="14"/>
      <c r="P280" s="14"/>
      <c r="Q280" s="14"/>
      <c r="R280" s="14"/>
      <c r="S280" s="14"/>
      <c r="T280" s="47">
        <f t="shared" ref="T280:AF280" si="2136">MROUND(G280*$D281*0.01,2.5)</f>
        <v>50</v>
      </c>
      <c r="U280" s="47">
        <f t="shared" si="2136"/>
        <v>50</v>
      </c>
      <c r="V280" s="47">
        <f t="shared" si="2136"/>
        <v>50</v>
      </c>
      <c r="W280" s="47">
        <f t="shared" si="2136"/>
        <v>50</v>
      </c>
      <c r="X280" s="47">
        <f t="shared" si="2136"/>
        <v>50</v>
      </c>
      <c r="Y280" s="47">
        <f t="shared" si="2136"/>
        <v>0</v>
      </c>
      <c r="Z280" s="47">
        <f t="shared" si="2136"/>
        <v>0</v>
      </c>
      <c r="AA280" s="47">
        <f t="shared" si="2136"/>
        <v>0</v>
      </c>
      <c r="AB280" s="47">
        <f t="shared" si="2136"/>
        <v>0</v>
      </c>
      <c r="AC280" s="47">
        <f t="shared" si="2136"/>
        <v>0</v>
      </c>
      <c r="AD280" s="47">
        <f t="shared" si="2136"/>
        <v>0</v>
      </c>
      <c r="AE280" s="47">
        <f t="shared" si="2136"/>
        <v>0</v>
      </c>
      <c r="AF280" s="47">
        <f t="shared" si="2136"/>
        <v>0</v>
      </c>
      <c r="AG280" s="27">
        <f t="shared" ref="AG280" si="2137">IF(T280=0,"",SUMPRODUCT(T280:AF280,T281:AF281))</f>
        <v>1500</v>
      </c>
      <c r="AH280" s="11">
        <f t="shared" si="2134"/>
        <v>250</v>
      </c>
      <c r="AI280" s="7"/>
      <c r="AJ280" s="7"/>
    </row>
    <row r="281" spans="1:36" s="10" customFormat="1" ht="17.45" customHeight="1" x14ac:dyDescent="0.25">
      <c r="A281" s="7">
        <f t="shared" ref="A281" si="2138">B280</f>
        <v>2</v>
      </c>
      <c r="B281" s="112"/>
      <c r="C281" s="51" t="s">
        <v>102</v>
      </c>
      <c r="D281" s="51">
        <f>Opsætning!$D$10</f>
        <v>80</v>
      </c>
      <c r="E281" s="111" t="s">
        <v>100</v>
      </c>
      <c r="F281" s="111"/>
      <c r="G281" s="13">
        <v>6</v>
      </c>
      <c r="H281" s="13">
        <v>6</v>
      </c>
      <c r="I281" s="13">
        <v>6</v>
      </c>
      <c r="J281" s="13">
        <v>6</v>
      </c>
      <c r="K281" s="13">
        <v>6</v>
      </c>
      <c r="L281" s="13"/>
      <c r="M281" s="13"/>
      <c r="N281" s="13"/>
      <c r="O281" s="13"/>
      <c r="P281" s="13"/>
      <c r="Q281" s="13"/>
      <c r="R281" s="13"/>
      <c r="S281" s="13"/>
      <c r="T281" s="47">
        <f t="shared" ref="T281:AF281" si="2139">IF(G281="",,G281)</f>
        <v>6</v>
      </c>
      <c r="U281" s="47">
        <f t="shared" si="2139"/>
        <v>6</v>
      </c>
      <c r="V281" s="47">
        <f t="shared" si="2139"/>
        <v>6</v>
      </c>
      <c r="W281" s="47">
        <f t="shared" si="2139"/>
        <v>6</v>
      </c>
      <c r="X281" s="47">
        <f t="shared" si="2139"/>
        <v>6</v>
      </c>
      <c r="Y281" s="47">
        <f t="shared" si="2139"/>
        <v>0</v>
      </c>
      <c r="Z281" s="47">
        <f t="shared" si="2139"/>
        <v>0</v>
      </c>
      <c r="AA281" s="47">
        <f t="shared" si="2139"/>
        <v>0</v>
      </c>
      <c r="AB281" s="47">
        <f t="shared" si="2139"/>
        <v>0</v>
      </c>
      <c r="AC281" s="47">
        <f t="shared" si="2139"/>
        <v>0</v>
      </c>
      <c r="AD281" s="47">
        <f t="shared" si="2139"/>
        <v>0</v>
      </c>
      <c r="AE281" s="47">
        <f t="shared" si="2139"/>
        <v>0</v>
      </c>
      <c r="AF281" s="47">
        <f t="shared" si="2139"/>
        <v>0</v>
      </c>
      <c r="AG281" s="27">
        <f t="shared" ref="AG281" si="2140">IF(T281=0,"",SUM(T281:AF281))</f>
        <v>30</v>
      </c>
      <c r="AH281" s="11">
        <f t="shared" si="2134"/>
        <v>30</v>
      </c>
      <c r="AI281" s="7"/>
      <c r="AJ281" s="7"/>
    </row>
    <row r="282" spans="1:36" s="10" customFormat="1" ht="17.45" customHeight="1" x14ac:dyDescent="0.25">
      <c r="A282" s="7">
        <f t="shared" ref="A282" si="2141">B282</f>
        <v>3</v>
      </c>
      <c r="B282" s="112">
        <v>3</v>
      </c>
      <c r="C282" s="44" t="s">
        <v>39</v>
      </c>
      <c r="D282" s="44" t="s">
        <v>92</v>
      </c>
      <c r="E282" s="111" t="str">
        <f>'Opsætning1-5 (2)'!$D$22</f>
        <v>Konventionel dødløft på 3 måtter (60 mm)</v>
      </c>
      <c r="F282" s="111"/>
      <c r="G282" s="15">
        <v>62</v>
      </c>
      <c r="H282" s="15">
        <v>62</v>
      </c>
      <c r="I282" s="15">
        <v>62</v>
      </c>
      <c r="J282" s="15">
        <v>62</v>
      </c>
      <c r="K282" s="16"/>
      <c r="L282" s="16"/>
      <c r="M282" s="14"/>
      <c r="N282" s="14"/>
      <c r="O282" s="14"/>
      <c r="P282" s="14"/>
      <c r="Q282" s="14"/>
      <c r="R282" s="14"/>
      <c r="S282" s="14"/>
      <c r="T282" s="47">
        <f t="shared" ref="T282:AF282" si="2142">MROUND(G282*$D283*0.01,2.5)</f>
        <v>92.5</v>
      </c>
      <c r="U282" s="47">
        <f t="shared" si="2142"/>
        <v>92.5</v>
      </c>
      <c r="V282" s="47">
        <f t="shared" si="2142"/>
        <v>92.5</v>
      </c>
      <c r="W282" s="47">
        <f t="shared" si="2142"/>
        <v>92.5</v>
      </c>
      <c r="X282" s="47">
        <f t="shared" si="2142"/>
        <v>0</v>
      </c>
      <c r="Y282" s="47">
        <f t="shared" si="2142"/>
        <v>0</v>
      </c>
      <c r="Z282" s="47">
        <f t="shared" si="2142"/>
        <v>0</v>
      </c>
      <c r="AA282" s="47">
        <f t="shared" si="2142"/>
        <v>0</v>
      </c>
      <c r="AB282" s="47">
        <f t="shared" si="2142"/>
        <v>0</v>
      </c>
      <c r="AC282" s="47">
        <f t="shared" si="2142"/>
        <v>0</v>
      </c>
      <c r="AD282" s="47">
        <f t="shared" si="2142"/>
        <v>0</v>
      </c>
      <c r="AE282" s="47">
        <f t="shared" si="2142"/>
        <v>0</v>
      </c>
      <c r="AF282" s="47">
        <f t="shared" si="2142"/>
        <v>0</v>
      </c>
      <c r="AG282" s="27">
        <f t="shared" ref="AG282" si="2143">IF(T282=0,"",SUMPRODUCT(T282:AF282,T283:AF283))</f>
        <v>2590</v>
      </c>
      <c r="AH282" s="11">
        <f t="shared" si="2134"/>
        <v>370</v>
      </c>
      <c r="AI282" s="7"/>
      <c r="AJ282" s="7"/>
    </row>
    <row r="283" spans="1:36" s="10" customFormat="1" ht="17.45" customHeight="1" x14ac:dyDescent="0.25">
      <c r="A283" s="7">
        <f t="shared" ref="A283" si="2144">B282</f>
        <v>3</v>
      </c>
      <c r="B283" s="112"/>
      <c r="C283" s="51" t="s">
        <v>102</v>
      </c>
      <c r="D283" s="51">
        <f>Opsætning!$D$11</f>
        <v>150</v>
      </c>
      <c r="E283" s="111" t="s">
        <v>100</v>
      </c>
      <c r="F283" s="111"/>
      <c r="G283" s="17">
        <v>7</v>
      </c>
      <c r="H283" s="17">
        <v>7</v>
      </c>
      <c r="I283" s="17">
        <v>7</v>
      </c>
      <c r="J283" s="17">
        <v>7</v>
      </c>
      <c r="K283" s="12"/>
      <c r="L283" s="12"/>
      <c r="M283" s="13"/>
      <c r="N283" s="13"/>
      <c r="O283" s="13"/>
      <c r="P283" s="13"/>
      <c r="Q283" s="13"/>
      <c r="R283" s="13"/>
      <c r="S283" s="13"/>
      <c r="T283" s="47">
        <f t="shared" ref="T283:AF283" si="2145">IF(G283="",,G283)</f>
        <v>7</v>
      </c>
      <c r="U283" s="47">
        <f t="shared" si="2145"/>
        <v>7</v>
      </c>
      <c r="V283" s="47">
        <f t="shared" si="2145"/>
        <v>7</v>
      </c>
      <c r="W283" s="47">
        <f t="shared" si="2145"/>
        <v>7</v>
      </c>
      <c r="X283" s="47">
        <f t="shared" si="2145"/>
        <v>0</v>
      </c>
      <c r="Y283" s="47">
        <f t="shared" si="2145"/>
        <v>0</v>
      </c>
      <c r="Z283" s="47">
        <f t="shared" si="2145"/>
        <v>0</v>
      </c>
      <c r="AA283" s="47">
        <f t="shared" si="2145"/>
        <v>0</v>
      </c>
      <c r="AB283" s="47">
        <f t="shared" si="2145"/>
        <v>0</v>
      </c>
      <c r="AC283" s="47">
        <f t="shared" si="2145"/>
        <v>0</v>
      </c>
      <c r="AD283" s="47">
        <f t="shared" si="2145"/>
        <v>0</v>
      </c>
      <c r="AE283" s="47">
        <f t="shared" si="2145"/>
        <v>0</v>
      </c>
      <c r="AF283" s="47">
        <f t="shared" si="2145"/>
        <v>0</v>
      </c>
      <c r="AG283" s="27">
        <f t="shared" ref="AG283" si="2146">IF(T283=0,"",SUM(T283:AF283))</f>
        <v>28</v>
      </c>
      <c r="AH283" s="11">
        <f t="shared" si="2134"/>
        <v>28</v>
      </c>
      <c r="AI283" s="7"/>
      <c r="AJ283" s="7"/>
    </row>
    <row r="284" spans="1:36" s="10" customFormat="1" ht="17.45" customHeight="1" x14ac:dyDescent="0.25">
      <c r="A284" s="7">
        <f t="shared" ref="A284" si="2147">B284</f>
        <v>4</v>
      </c>
      <c r="B284" s="132">
        <v>4</v>
      </c>
      <c r="C284" s="44"/>
      <c r="D284" s="44"/>
      <c r="E284" s="111" t="s">
        <v>169</v>
      </c>
      <c r="F284" s="111"/>
      <c r="G284" s="16" t="s">
        <v>103</v>
      </c>
      <c r="H284" s="16" t="s">
        <v>103</v>
      </c>
      <c r="I284" s="16" t="s">
        <v>103</v>
      </c>
      <c r="J284" s="16"/>
      <c r="K284" s="14"/>
      <c r="L284" s="14"/>
      <c r="M284" s="14"/>
      <c r="N284" s="14"/>
      <c r="O284" s="14"/>
      <c r="P284" s="14"/>
      <c r="Q284" s="14"/>
      <c r="R284" s="14"/>
      <c r="S284" s="14"/>
      <c r="T284" s="102" t="str">
        <f>G284</f>
        <v>RIR 3</v>
      </c>
      <c r="U284" s="102" t="str">
        <f t="shared" ref="U284:V284" si="2148">H284</f>
        <v>RIR 3</v>
      </c>
      <c r="V284" s="102" t="str">
        <f t="shared" si="2148"/>
        <v>RIR 3</v>
      </c>
      <c r="W284" s="102">
        <f>J284</f>
        <v>0</v>
      </c>
      <c r="X284" s="102">
        <f t="shared" ref="X284:AF285" si="2149">K284</f>
        <v>0</v>
      </c>
      <c r="Y284" s="102">
        <f t="shared" si="2149"/>
        <v>0</v>
      </c>
      <c r="Z284" s="102">
        <f t="shared" si="2149"/>
        <v>0</v>
      </c>
      <c r="AA284" s="102">
        <f t="shared" si="2149"/>
        <v>0</v>
      </c>
      <c r="AB284" s="102">
        <f t="shared" si="2149"/>
        <v>0</v>
      </c>
      <c r="AC284" s="102">
        <f t="shared" si="2149"/>
        <v>0</v>
      </c>
      <c r="AD284" s="102">
        <f t="shared" si="2149"/>
        <v>0</v>
      </c>
      <c r="AE284" s="102">
        <f t="shared" si="2149"/>
        <v>0</v>
      </c>
      <c r="AF284" s="102">
        <f t="shared" si="2149"/>
        <v>0</v>
      </c>
      <c r="AG284" s="27">
        <f t="shared" ref="AG284" si="2150">IF(T284=0,"",SUMPRODUCT(T284:AF284,T285:AF285))</f>
        <v>0</v>
      </c>
      <c r="AH284" s="11">
        <f t="shared" si="2134"/>
        <v>0</v>
      </c>
      <c r="AI284" s="7"/>
      <c r="AJ284" s="7"/>
    </row>
    <row r="285" spans="1:36" s="10" customFormat="1" ht="17.45" customHeight="1" x14ac:dyDescent="0.25">
      <c r="A285" s="7">
        <f t="shared" ref="A285" si="2151">B284</f>
        <v>4</v>
      </c>
      <c r="B285" s="133"/>
      <c r="C285" s="51"/>
      <c r="D285" s="51" t="e">
        <f>_xlfn.IFS(D284="squat",Opsætning!#REF!,D284="bænk",Opsætning!#REF!,D284="dødløft",Opsætning!#REF!)</f>
        <v>#N/A</v>
      </c>
      <c r="E285" s="134" t="s">
        <v>100</v>
      </c>
      <c r="F285" s="136"/>
      <c r="G285" s="12">
        <v>10</v>
      </c>
      <c r="H285" s="12">
        <v>10</v>
      </c>
      <c r="I285" s="12">
        <v>10</v>
      </c>
      <c r="J285" s="12"/>
      <c r="K285" s="13"/>
      <c r="L285" s="13"/>
      <c r="M285" s="13"/>
      <c r="N285" s="13"/>
      <c r="O285" s="13"/>
      <c r="P285" s="13"/>
      <c r="Q285" s="13"/>
      <c r="R285" s="13"/>
      <c r="S285" s="13"/>
      <c r="T285" s="47">
        <f t="shared" ref="T285:V285" si="2152">IF(G285="",,G285)</f>
        <v>10</v>
      </c>
      <c r="U285" s="47">
        <f t="shared" si="2152"/>
        <v>10</v>
      </c>
      <c r="V285" s="47">
        <f t="shared" si="2152"/>
        <v>10</v>
      </c>
      <c r="W285" s="102">
        <f>J285</f>
        <v>0</v>
      </c>
      <c r="X285" s="102">
        <f t="shared" si="2149"/>
        <v>0</v>
      </c>
      <c r="Y285" s="102">
        <f t="shared" si="2149"/>
        <v>0</v>
      </c>
      <c r="Z285" s="102">
        <f t="shared" si="2149"/>
        <v>0</v>
      </c>
      <c r="AA285" s="102">
        <f t="shared" si="2149"/>
        <v>0</v>
      </c>
      <c r="AB285" s="102">
        <f t="shared" si="2149"/>
        <v>0</v>
      </c>
      <c r="AC285" s="102">
        <f t="shared" si="2149"/>
        <v>0</v>
      </c>
      <c r="AD285" s="102">
        <f t="shared" si="2149"/>
        <v>0</v>
      </c>
      <c r="AE285" s="102">
        <f t="shared" si="2149"/>
        <v>0</v>
      </c>
      <c r="AF285" s="102">
        <f t="shared" si="2149"/>
        <v>0</v>
      </c>
      <c r="AG285" s="27">
        <f t="shared" ref="AG285" si="2153">IF(T285=0,"",SUM(T285:AF285))</f>
        <v>30</v>
      </c>
      <c r="AH285" s="11">
        <f t="shared" si="2134"/>
        <v>30</v>
      </c>
      <c r="AI285" s="7"/>
      <c r="AJ285" s="7"/>
    </row>
    <row r="286" spans="1:36" s="10" customFormat="1" ht="17.45" customHeight="1" thickBot="1" x14ac:dyDescent="0.3">
      <c r="A286" s="7"/>
      <c r="B286" s="58"/>
      <c r="C286" s="59"/>
      <c r="D286" s="59"/>
      <c r="E286" s="103"/>
      <c r="F286" s="103"/>
      <c r="G286" s="28"/>
      <c r="H286" s="28"/>
      <c r="I286" s="28"/>
      <c r="J286" s="28"/>
      <c r="K286" s="28"/>
      <c r="L286" s="28"/>
      <c r="M286" s="28"/>
      <c r="N286" s="28"/>
      <c r="O286" s="28"/>
      <c r="P286" s="28"/>
      <c r="Q286" s="28"/>
      <c r="R286" s="28"/>
      <c r="S286" s="28"/>
      <c r="T286" s="47"/>
      <c r="U286" s="47"/>
      <c r="V286" s="47"/>
      <c r="W286" s="47"/>
      <c r="X286" s="47"/>
      <c r="Y286" s="47"/>
      <c r="Z286" s="47"/>
      <c r="AA286" s="47"/>
      <c r="AB286" s="47"/>
      <c r="AC286" s="47"/>
      <c r="AD286" s="47"/>
      <c r="AE286" s="47"/>
      <c r="AF286" s="47"/>
      <c r="AG286" s="27"/>
      <c r="AH286" s="18"/>
      <c r="AI286" s="7"/>
      <c r="AJ286" s="7"/>
    </row>
    <row r="287" spans="1:36" customFormat="1" ht="17.45" customHeight="1" x14ac:dyDescent="0.25">
      <c r="A287" s="1" t="s">
        <v>93</v>
      </c>
      <c r="B287" s="41" t="s">
        <v>10</v>
      </c>
      <c r="C287" s="121" t="s">
        <v>134</v>
      </c>
      <c r="D287" s="122"/>
      <c r="E287" s="123" t="str">
        <f>Opsætning!$D$19</f>
        <v>Fredag</v>
      </c>
      <c r="F287" s="124"/>
      <c r="G287" s="156" t="s">
        <v>98</v>
      </c>
      <c r="H287" s="157"/>
      <c r="I287" s="157"/>
      <c r="J287" s="157"/>
      <c r="K287" s="157"/>
      <c r="L287" s="157"/>
      <c r="M287" s="157"/>
      <c r="N287" s="157"/>
      <c r="O287" s="157"/>
      <c r="P287" s="157"/>
      <c r="Q287" s="157"/>
      <c r="R287" s="157"/>
      <c r="S287" s="158"/>
      <c r="T287" s="38"/>
      <c r="U287" s="38"/>
      <c r="V287" s="38"/>
      <c r="W287" s="38"/>
      <c r="X287" s="38"/>
      <c r="Y287" s="38"/>
      <c r="Z287" s="38"/>
      <c r="AA287" s="38"/>
      <c r="AB287" s="38"/>
      <c r="AC287" s="38"/>
      <c r="AD287" s="38"/>
      <c r="AE287" s="38"/>
      <c r="AF287" s="38"/>
      <c r="AG287" s="25" t="s">
        <v>106</v>
      </c>
      <c r="AH287" s="6" t="s">
        <v>107</v>
      </c>
      <c r="AI287" s="1"/>
      <c r="AJ287" s="1"/>
    </row>
    <row r="288" spans="1:36" customFormat="1" ht="17.45" customHeight="1" thickBot="1" x14ac:dyDescent="0.3">
      <c r="A288" s="1"/>
      <c r="B288" s="130" t="s">
        <v>99</v>
      </c>
      <c r="C288" s="131"/>
      <c r="D288" s="131"/>
      <c r="E288" s="131"/>
      <c r="F288" s="131"/>
      <c r="G288" s="159"/>
      <c r="H288" s="159"/>
      <c r="I288" s="159"/>
      <c r="J288" s="159"/>
      <c r="K288" s="159"/>
      <c r="L288" s="159"/>
      <c r="M288" s="159"/>
      <c r="N288" s="159"/>
      <c r="O288" s="159"/>
      <c r="P288" s="159"/>
      <c r="Q288" s="159"/>
      <c r="R288" s="159"/>
      <c r="S288" s="160"/>
      <c r="T288" s="38"/>
      <c r="U288" s="38"/>
      <c r="V288" s="38"/>
      <c r="W288" s="38"/>
      <c r="X288" s="38"/>
      <c r="Y288" s="38"/>
      <c r="Z288" s="38"/>
      <c r="AA288" s="38"/>
      <c r="AB288" s="38"/>
      <c r="AC288" s="38"/>
      <c r="AD288" s="38"/>
      <c r="AE288" s="38"/>
      <c r="AF288" s="38"/>
      <c r="AG288" s="25"/>
      <c r="AH288" s="6"/>
      <c r="AI288" s="1"/>
      <c r="AJ288" s="1"/>
    </row>
    <row r="289" spans="1:36" s="10" customFormat="1" ht="17.45" customHeight="1" x14ac:dyDescent="0.25">
      <c r="A289" s="7">
        <f>B289</f>
        <v>1</v>
      </c>
      <c r="B289" s="112">
        <v>1</v>
      </c>
      <c r="C289" s="44"/>
      <c r="D289" s="44" t="s">
        <v>89</v>
      </c>
      <c r="E289" s="111" t="str">
        <f>'Opsætning1-5 (2)'!$D$7</f>
        <v>Highbar squat</v>
      </c>
      <c r="F289" s="111"/>
      <c r="G289" s="8">
        <v>65</v>
      </c>
      <c r="H289" s="8">
        <v>65</v>
      </c>
      <c r="I289" s="9">
        <v>65</v>
      </c>
      <c r="J289" s="9">
        <v>65</v>
      </c>
      <c r="K289" s="9"/>
      <c r="L289" s="9"/>
      <c r="M289" s="9"/>
      <c r="N289" s="9"/>
      <c r="O289" s="9"/>
      <c r="P289" s="9"/>
      <c r="Q289" s="9"/>
      <c r="R289" s="9"/>
      <c r="S289" s="9"/>
      <c r="T289" s="47">
        <f>MROUND(G289*$D290*0.01,2.5)</f>
        <v>77.5</v>
      </c>
      <c r="U289" s="47">
        <f t="shared" ref="U289:AF289" si="2154">MROUND(H289*$D290*0.01,2.5)</f>
        <v>77.5</v>
      </c>
      <c r="V289" s="47">
        <f t="shared" si="2154"/>
        <v>77.5</v>
      </c>
      <c r="W289" s="47">
        <f t="shared" si="2154"/>
        <v>77.5</v>
      </c>
      <c r="X289" s="47">
        <f t="shared" si="2154"/>
        <v>0</v>
      </c>
      <c r="Y289" s="47">
        <f t="shared" si="2154"/>
        <v>0</v>
      </c>
      <c r="Z289" s="47">
        <f t="shared" si="2154"/>
        <v>0</v>
      </c>
      <c r="AA289" s="47">
        <f t="shared" si="2154"/>
        <v>0</v>
      </c>
      <c r="AB289" s="47">
        <f t="shared" si="2154"/>
        <v>0</v>
      </c>
      <c r="AC289" s="47">
        <f t="shared" si="2154"/>
        <v>0</v>
      </c>
      <c r="AD289" s="47">
        <f t="shared" si="2154"/>
        <v>0</v>
      </c>
      <c r="AE289" s="47">
        <f t="shared" si="2154"/>
        <v>0</v>
      </c>
      <c r="AF289" s="47">
        <f t="shared" si="2154"/>
        <v>0</v>
      </c>
      <c r="AG289" s="27">
        <f>IF(T289=0,"",SUMPRODUCT(T289:AF289,T290:AF290))</f>
        <v>1860</v>
      </c>
      <c r="AH289" s="11">
        <f>SUM(T289:AF289)</f>
        <v>310</v>
      </c>
      <c r="AI289" s="7"/>
      <c r="AJ289" s="7"/>
    </row>
    <row r="290" spans="1:36" s="10" customFormat="1" ht="17.45" customHeight="1" x14ac:dyDescent="0.25">
      <c r="A290" s="7">
        <f>B289</f>
        <v>1</v>
      </c>
      <c r="B290" s="112"/>
      <c r="C290" s="51" t="s">
        <v>102</v>
      </c>
      <c r="D290" s="51">
        <f>Opsætning!$D$9</f>
        <v>120</v>
      </c>
      <c r="E290" s="111" t="s">
        <v>100</v>
      </c>
      <c r="F290" s="111"/>
      <c r="G290" s="12">
        <v>6</v>
      </c>
      <c r="H290" s="12">
        <v>6</v>
      </c>
      <c r="I290" s="13">
        <v>6</v>
      </c>
      <c r="J290" s="13">
        <v>6</v>
      </c>
      <c r="K290" s="13"/>
      <c r="L290" s="13"/>
      <c r="M290" s="13"/>
      <c r="N290" s="13"/>
      <c r="O290" s="13"/>
      <c r="P290" s="13"/>
      <c r="Q290" s="13"/>
      <c r="R290" s="13"/>
      <c r="S290" s="13"/>
      <c r="T290" s="47">
        <f t="shared" ref="T290:AF290" si="2155">IF(G290="",,G290)</f>
        <v>6</v>
      </c>
      <c r="U290" s="47">
        <f t="shared" si="2155"/>
        <v>6</v>
      </c>
      <c r="V290" s="47">
        <f t="shared" si="2155"/>
        <v>6</v>
      </c>
      <c r="W290" s="47">
        <f t="shared" si="2155"/>
        <v>6</v>
      </c>
      <c r="X290" s="47">
        <f t="shared" si="2155"/>
        <v>0</v>
      </c>
      <c r="Y290" s="47">
        <f t="shared" si="2155"/>
        <v>0</v>
      </c>
      <c r="Z290" s="47">
        <f t="shared" si="2155"/>
        <v>0</v>
      </c>
      <c r="AA290" s="47">
        <f t="shared" si="2155"/>
        <v>0</v>
      </c>
      <c r="AB290" s="47">
        <f t="shared" si="2155"/>
        <v>0</v>
      </c>
      <c r="AC290" s="47">
        <f t="shared" si="2155"/>
        <v>0</v>
      </c>
      <c r="AD290" s="47">
        <f t="shared" si="2155"/>
        <v>0</v>
      </c>
      <c r="AE290" s="47">
        <f t="shared" si="2155"/>
        <v>0</v>
      </c>
      <c r="AF290" s="47">
        <f t="shared" si="2155"/>
        <v>0</v>
      </c>
      <c r="AG290" s="27">
        <f>IF(T290=0,"",SUM(T290:AF290))</f>
        <v>24</v>
      </c>
      <c r="AH290" s="11">
        <f t="shared" ref="AH290:AH296" si="2156">SUM(T290:AF290)</f>
        <v>24</v>
      </c>
      <c r="AI290" s="7"/>
      <c r="AJ290" s="7"/>
    </row>
    <row r="291" spans="1:36" s="10" customFormat="1" ht="17.45" customHeight="1" x14ac:dyDescent="0.25">
      <c r="A291" s="7">
        <f t="shared" ref="A291" si="2157">B291</f>
        <v>2</v>
      </c>
      <c r="B291" s="112">
        <v>2</v>
      </c>
      <c r="C291" s="44"/>
      <c r="D291" s="44" t="s">
        <v>101</v>
      </c>
      <c r="E291" s="111" t="str">
        <f>'Opsætning1-5 (2)'!$D$16</f>
        <v>Bænk til klods 50mm</v>
      </c>
      <c r="F291" s="111"/>
      <c r="G291" s="14">
        <v>78</v>
      </c>
      <c r="H291" s="14">
        <v>78</v>
      </c>
      <c r="I291" s="14">
        <v>78</v>
      </c>
      <c r="J291" s="14">
        <v>82</v>
      </c>
      <c r="K291" s="14">
        <v>82</v>
      </c>
      <c r="L291" s="14"/>
      <c r="M291" s="14"/>
      <c r="N291" s="14"/>
      <c r="O291" s="14"/>
      <c r="P291" s="14"/>
      <c r="Q291" s="14"/>
      <c r="R291" s="14"/>
      <c r="S291" s="14"/>
      <c r="T291" s="47">
        <f t="shared" ref="T291:AF291" si="2158">MROUND(G291*$D292*0.01,2.5)</f>
        <v>62.5</v>
      </c>
      <c r="U291" s="47">
        <f t="shared" si="2158"/>
        <v>62.5</v>
      </c>
      <c r="V291" s="47">
        <f t="shared" si="2158"/>
        <v>62.5</v>
      </c>
      <c r="W291" s="47">
        <f t="shared" si="2158"/>
        <v>65</v>
      </c>
      <c r="X291" s="47">
        <f t="shared" si="2158"/>
        <v>65</v>
      </c>
      <c r="Y291" s="47">
        <f t="shared" si="2158"/>
        <v>0</v>
      </c>
      <c r="Z291" s="47">
        <f t="shared" si="2158"/>
        <v>0</v>
      </c>
      <c r="AA291" s="47">
        <f t="shared" si="2158"/>
        <v>0</v>
      </c>
      <c r="AB291" s="47">
        <f t="shared" si="2158"/>
        <v>0</v>
      </c>
      <c r="AC291" s="47">
        <f t="shared" si="2158"/>
        <v>0</v>
      </c>
      <c r="AD291" s="47">
        <f t="shared" si="2158"/>
        <v>0</v>
      </c>
      <c r="AE291" s="47">
        <f t="shared" si="2158"/>
        <v>0</v>
      </c>
      <c r="AF291" s="47">
        <f t="shared" si="2158"/>
        <v>0</v>
      </c>
      <c r="AG291" s="27">
        <f t="shared" ref="AG291" si="2159">IF(T291=0,"",SUMPRODUCT(T291:AF291,T292:AF292))</f>
        <v>1140</v>
      </c>
      <c r="AH291" s="11">
        <f t="shared" si="2156"/>
        <v>317.5</v>
      </c>
      <c r="AI291" s="7"/>
      <c r="AJ291" s="7"/>
    </row>
    <row r="292" spans="1:36" s="10" customFormat="1" ht="17.45" customHeight="1" x14ac:dyDescent="0.25">
      <c r="A292" s="7">
        <f t="shared" ref="A292" si="2160">B291</f>
        <v>2</v>
      </c>
      <c r="B292" s="112"/>
      <c r="C292" s="51" t="s">
        <v>102</v>
      </c>
      <c r="D292" s="51">
        <f>Opsætning!$D$10</f>
        <v>80</v>
      </c>
      <c r="E292" s="111" t="s">
        <v>100</v>
      </c>
      <c r="F292" s="111"/>
      <c r="G292" s="13">
        <v>4</v>
      </c>
      <c r="H292" s="13">
        <v>4</v>
      </c>
      <c r="I292" s="13">
        <v>4</v>
      </c>
      <c r="J292" s="13">
        <v>3</v>
      </c>
      <c r="K292" s="13">
        <v>3</v>
      </c>
      <c r="L292" s="13"/>
      <c r="M292" s="13"/>
      <c r="N292" s="13"/>
      <c r="O292" s="13"/>
      <c r="P292" s="13"/>
      <c r="Q292" s="13"/>
      <c r="R292" s="13"/>
      <c r="S292" s="13"/>
      <c r="T292" s="47">
        <f t="shared" ref="T292:AF292" si="2161">IF(G292="",,G292)</f>
        <v>4</v>
      </c>
      <c r="U292" s="47">
        <f t="shared" si="2161"/>
        <v>4</v>
      </c>
      <c r="V292" s="47">
        <f t="shared" si="2161"/>
        <v>4</v>
      </c>
      <c r="W292" s="47">
        <f t="shared" si="2161"/>
        <v>3</v>
      </c>
      <c r="X292" s="47">
        <f t="shared" si="2161"/>
        <v>3</v>
      </c>
      <c r="Y292" s="47">
        <f t="shared" si="2161"/>
        <v>0</v>
      </c>
      <c r="Z292" s="47">
        <f t="shared" si="2161"/>
        <v>0</v>
      </c>
      <c r="AA292" s="47">
        <f t="shared" si="2161"/>
        <v>0</v>
      </c>
      <c r="AB292" s="47">
        <f t="shared" si="2161"/>
        <v>0</v>
      </c>
      <c r="AC292" s="47">
        <f t="shared" si="2161"/>
        <v>0</v>
      </c>
      <c r="AD292" s="47">
        <f t="shared" si="2161"/>
        <v>0</v>
      </c>
      <c r="AE292" s="47">
        <f t="shared" si="2161"/>
        <v>0</v>
      </c>
      <c r="AF292" s="47">
        <f t="shared" si="2161"/>
        <v>0</v>
      </c>
      <c r="AG292" s="27">
        <f t="shared" ref="AG292" si="2162">IF(T292=0,"",SUM(T292:AF292))</f>
        <v>18</v>
      </c>
      <c r="AH292" s="11">
        <f t="shared" si="2156"/>
        <v>18</v>
      </c>
      <c r="AI292" s="7"/>
      <c r="AJ292" s="7"/>
    </row>
    <row r="293" spans="1:36" s="10" customFormat="1" ht="17.45" customHeight="1" x14ac:dyDescent="0.25">
      <c r="A293" s="7">
        <f t="shared" ref="A293" si="2163">B293</f>
        <v>3</v>
      </c>
      <c r="B293" s="112">
        <v>3</v>
      </c>
      <c r="C293" s="44"/>
      <c r="D293" s="44" t="s">
        <v>92</v>
      </c>
      <c r="E293" s="111" t="str">
        <f>'Opsætning1-5 (2)'!$D$20</f>
        <v>Konventionel dødløft m. stop under knæ</v>
      </c>
      <c r="F293" s="111"/>
      <c r="G293" s="8">
        <v>65</v>
      </c>
      <c r="H293" s="8">
        <v>65</v>
      </c>
      <c r="I293" s="9">
        <v>65</v>
      </c>
      <c r="J293" s="9">
        <v>65</v>
      </c>
      <c r="K293" s="9"/>
      <c r="L293" s="16"/>
      <c r="M293" s="14"/>
      <c r="N293" s="14"/>
      <c r="O293" s="14"/>
      <c r="P293" s="14"/>
      <c r="Q293" s="14"/>
      <c r="R293" s="14"/>
      <c r="S293" s="14"/>
      <c r="T293" s="47">
        <f t="shared" ref="T293:AF293" si="2164">MROUND(G293*$D294*0.01,2.5)</f>
        <v>97.5</v>
      </c>
      <c r="U293" s="47">
        <f t="shared" si="2164"/>
        <v>97.5</v>
      </c>
      <c r="V293" s="47">
        <f t="shared" si="2164"/>
        <v>97.5</v>
      </c>
      <c r="W293" s="47">
        <f t="shared" si="2164"/>
        <v>97.5</v>
      </c>
      <c r="X293" s="47">
        <f t="shared" si="2164"/>
        <v>0</v>
      </c>
      <c r="Y293" s="47">
        <f t="shared" si="2164"/>
        <v>0</v>
      </c>
      <c r="Z293" s="47">
        <f t="shared" si="2164"/>
        <v>0</v>
      </c>
      <c r="AA293" s="47">
        <f t="shared" si="2164"/>
        <v>0</v>
      </c>
      <c r="AB293" s="47">
        <f t="shared" si="2164"/>
        <v>0</v>
      </c>
      <c r="AC293" s="47">
        <f t="shared" si="2164"/>
        <v>0</v>
      </c>
      <c r="AD293" s="47">
        <f t="shared" si="2164"/>
        <v>0</v>
      </c>
      <c r="AE293" s="47">
        <f t="shared" si="2164"/>
        <v>0</v>
      </c>
      <c r="AF293" s="47">
        <f t="shared" si="2164"/>
        <v>0</v>
      </c>
      <c r="AG293" s="27">
        <f t="shared" ref="AG293" si="2165">IF(T293=0,"",SUMPRODUCT(T293:AF293,T294:AF294))</f>
        <v>2340</v>
      </c>
      <c r="AH293" s="11">
        <f t="shared" si="2156"/>
        <v>390</v>
      </c>
      <c r="AI293" s="7"/>
      <c r="AJ293" s="7"/>
    </row>
    <row r="294" spans="1:36" s="10" customFormat="1" ht="17.45" customHeight="1" x14ac:dyDescent="0.25">
      <c r="A294" s="7">
        <f t="shared" ref="A294" si="2166">B293</f>
        <v>3</v>
      </c>
      <c r="B294" s="112"/>
      <c r="C294" s="51" t="s">
        <v>102</v>
      </c>
      <c r="D294" s="51">
        <f>Opsætning!$D$11</f>
        <v>150</v>
      </c>
      <c r="E294" s="111" t="s">
        <v>100</v>
      </c>
      <c r="F294" s="111"/>
      <c r="G294" s="12">
        <v>6</v>
      </c>
      <c r="H294" s="12">
        <v>6</v>
      </c>
      <c r="I294" s="13">
        <v>6</v>
      </c>
      <c r="J294" s="13">
        <v>6</v>
      </c>
      <c r="K294" s="13"/>
      <c r="L294" s="12"/>
      <c r="M294" s="13"/>
      <c r="N294" s="13"/>
      <c r="O294" s="13"/>
      <c r="P294" s="13"/>
      <c r="Q294" s="13"/>
      <c r="R294" s="13"/>
      <c r="S294" s="13"/>
      <c r="T294" s="47">
        <f t="shared" ref="T294:AF294" si="2167">IF(G294="",,G294)</f>
        <v>6</v>
      </c>
      <c r="U294" s="47">
        <f t="shared" si="2167"/>
        <v>6</v>
      </c>
      <c r="V294" s="47">
        <f t="shared" si="2167"/>
        <v>6</v>
      </c>
      <c r="W294" s="47">
        <f t="shared" si="2167"/>
        <v>6</v>
      </c>
      <c r="X294" s="47">
        <f t="shared" si="2167"/>
        <v>0</v>
      </c>
      <c r="Y294" s="47">
        <f t="shared" si="2167"/>
        <v>0</v>
      </c>
      <c r="Z294" s="47">
        <f t="shared" si="2167"/>
        <v>0</v>
      </c>
      <c r="AA294" s="47">
        <f t="shared" si="2167"/>
        <v>0</v>
      </c>
      <c r="AB294" s="47">
        <f t="shared" si="2167"/>
        <v>0</v>
      </c>
      <c r="AC294" s="47">
        <f t="shared" si="2167"/>
        <v>0</v>
      </c>
      <c r="AD294" s="47">
        <f t="shared" si="2167"/>
        <v>0</v>
      </c>
      <c r="AE294" s="47">
        <f t="shared" si="2167"/>
        <v>0</v>
      </c>
      <c r="AF294" s="47">
        <f t="shared" si="2167"/>
        <v>0</v>
      </c>
      <c r="AG294" s="27">
        <f t="shared" ref="AG294" si="2168">IF(T294=0,"",SUM(T294:AF294))</f>
        <v>24</v>
      </c>
      <c r="AH294" s="11">
        <f t="shared" si="2156"/>
        <v>24</v>
      </c>
      <c r="AI294" s="7"/>
      <c r="AJ294" s="7"/>
    </row>
    <row r="295" spans="1:36" s="10" customFormat="1" ht="17.45" customHeight="1" x14ac:dyDescent="0.25">
      <c r="A295" s="7">
        <f t="shared" ref="A295" si="2169">B295</f>
        <v>4</v>
      </c>
      <c r="B295" s="132">
        <v>4</v>
      </c>
      <c r="C295" s="44"/>
      <c r="D295" s="44"/>
      <c r="E295" s="134" t="s">
        <v>53</v>
      </c>
      <c r="F295" s="135"/>
      <c r="G295" s="56" t="s">
        <v>170</v>
      </c>
      <c r="H295" s="56" t="s">
        <v>170</v>
      </c>
      <c r="I295" s="56" t="s">
        <v>170</v>
      </c>
      <c r="J295" s="16"/>
      <c r="K295" s="14"/>
      <c r="L295" s="14"/>
      <c r="M295" s="14"/>
      <c r="N295" s="14"/>
      <c r="O295" s="14"/>
      <c r="P295" s="14"/>
      <c r="Q295" s="14"/>
      <c r="R295" s="14"/>
      <c r="S295" s="14"/>
      <c r="T295" s="102" t="str">
        <f>G295</f>
        <v>BW</v>
      </c>
      <c r="U295" s="102" t="str">
        <f t="shared" ref="U295:V295" si="2170">H295</f>
        <v>BW</v>
      </c>
      <c r="V295" s="102" t="str">
        <f t="shared" si="2170"/>
        <v>BW</v>
      </c>
      <c r="W295" s="102">
        <f>J295</f>
        <v>0</v>
      </c>
      <c r="X295" s="102">
        <f t="shared" ref="X295:AF296" si="2171">K295</f>
        <v>0</v>
      </c>
      <c r="Y295" s="102">
        <f t="shared" si="2171"/>
        <v>0</v>
      </c>
      <c r="Z295" s="102">
        <f t="shared" si="2171"/>
        <v>0</v>
      </c>
      <c r="AA295" s="102">
        <f t="shared" si="2171"/>
        <v>0</v>
      </c>
      <c r="AB295" s="102">
        <f t="shared" si="2171"/>
        <v>0</v>
      </c>
      <c r="AC295" s="102">
        <f t="shared" si="2171"/>
        <v>0</v>
      </c>
      <c r="AD295" s="102">
        <f t="shared" si="2171"/>
        <v>0</v>
      </c>
      <c r="AE295" s="102">
        <f t="shared" si="2171"/>
        <v>0</v>
      </c>
      <c r="AF295" s="102">
        <f t="shared" si="2171"/>
        <v>0</v>
      </c>
      <c r="AG295" s="27">
        <f t="shared" ref="AG295" si="2172">IF(T295=0,"",SUMPRODUCT(T295:AF295,T296:AF296))</f>
        <v>0</v>
      </c>
      <c r="AH295" s="11">
        <f t="shared" si="2156"/>
        <v>0</v>
      </c>
      <c r="AI295" s="7"/>
      <c r="AJ295" s="7"/>
    </row>
    <row r="296" spans="1:36" s="10" customFormat="1" ht="17.45" customHeight="1" x14ac:dyDescent="0.25">
      <c r="A296" s="7">
        <f t="shared" ref="A296" si="2173">B295</f>
        <v>4</v>
      </c>
      <c r="B296" s="133"/>
      <c r="C296" s="51"/>
      <c r="D296" s="51" t="e">
        <f>_xlfn.IFS(D295="squat",Opsætning!#REF!,D295="bænk",Opsætning!#REF!,D295="dødløft",Opsætning!#REF!)</f>
        <v>#N/A</v>
      </c>
      <c r="E296" s="134" t="s">
        <v>100</v>
      </c>
      <c r="F296" s="136"/>
      <c r="G296" s="52">
        <v>10</v>
      </c>
      <c r="H296" s="52">
        <v>10</v>
      </c>
      <c r="I296" s="52">
        <v>10</v>
      </c>
      <c r="J296" s="13"/>
      <c r="K296" s="13"/>
      <c r="L296" s="13"/>
      <c r="M296" s="13"/>
      <c r="N296" s="13"/>
      <c r="O296" s="13"/>
      <c r="P296" s="13"/>
      <c r="Q296" s="13"/>
      <c r="R296" s="13"/>
      <c r="S296" s="13"/>
      <c r="T296" s="47">
        <f t="shared" ref="T296:V296" si="2174">IF(G296="",,G296)</f>
        <v>10</v>
      </c>
      <c r="U296" s="47">
        <f t="shared" si="2174"/>
        <v>10</v>
      </c>
      <c r="V296" s="47">
        <f t="shared" si="2174"/>
        <v>10</v>
      </c>
      <c r="W296" s="102">
        <f>J296</f>
        <v>0</v>
      </c>
      <c r="X296" s="102">
        <f t="shared" si="2171"/>
        <v>0</v>
      </c>
      <c r="Y296" s="102">
        <f t="shared" si="2171"/>
        <v>0</v>
      </c>
      <c r="Z296" s="102">
        <f t="shared" si="2171"/>
        <v>0</v>
      </c>
      <c r="AA296" s="102">
        <f t="shared" si="2171"/>
        <v>0</v>
      </c>
      <c r="AB296" s="102">
        <f t="shared" si="2171"/>
        <v>0</v>
      </c>
      <c r="AC296" s="102">
        <f t="shared" si="2171"/>
        <v>0</v>
      </c>
      <c r="AD296" s="102">
        <f t="shared" si="2171"/>
        <v>0</v>
      </c>
      <c r="AE296" s="102">
        <f t="shared" si="2171"/>
        <v>0</v>
      </c>
      <c r="AF296" s="102">
        <f t="shared" si="2171"/>
        <v>0</v>
      </c>
      <c r="AG296" s="27">
        <f t="shared" ref="AG296" si="2175">IF(T296=0,"",SUM(T296:AF296))</f>
        <v>30</v>
      </c>
      <c r="AH296" s="11">
        <f t="shared" si="2156"/>
        <v>30</v>
      </c>
      <c r="AI296" s="7"/>
      <c r="AJ296" s="7"/>
    </row>
    <row r="297" spans="1:36" customFormat="1" ht="24.6" customHeight="1" x14ac:dyDescent="0.25">
      <c r="A297" s="1"/>
      <c r="B297" s="19"/>
      <c r="C297" s="24"/>
      <c r="D297" s="24"/>
      <c r="E297" s="24"/>
      <c r="F297" s="24"/>
      <c r="G297" s="23"/>
      <c r="H297" s="23"/>
      <c r="I297" s="23"/>
      <c r="J297" s="23"/>
      <c r="K297" s="23"/>
      <c r="L297" s="23"/>
      <c r="M297" s="23"/>
      <c r="N297" s="23"/>
      <c r="O297" s="23"/>
      <c r="P297" s="23"/>
      <c r="Q297" s="23"/>
      <c r="R297" s="23"/>
      <c r="S297" s="23"/>
      <c r="T297" s="24"/>
      <c r="U297" s="24"/>
      <c r="V297" s="24"/>
      <c r="W297" s="24"/>
      <c r="X297" s="24"/>
      <c r="Y297" s="24"/>
      <c r="Z297" s="24"/>
      <c r="AA297" s="24"/>
      <c r="AB297" s="24"/>
      <c r="AC297" s="24"/>
      <c r="AD297" s="24"/>
      <c r="AE297" s="24"/>
      <c r="AF297" s="24"/>
      <c r="AG297" s="25"/>
      <c r="AH297" s="6"/>
      <c r="AI297" s="1"/>
      <c r="AJ297" s="1"/>
    </row>
    <row r="298" spans="1:36" customFormat="1" ht="32.450000000000003" customHeight="1" x14ac:dyDescent="0.25">
      <c r="A298" s="1"/>
      <c r="B298" s="148" t="s">
        <v>113</v>
      </c>
      <c r="C298" s="149"/>
      <c r="D298" s="149"/>
      <c r="E298" s="149"/>
      <c r="F298" s="149" t="s">
        <v>89</v>
      </c>
      <c r="G298" s="149"/>
      <c r="H298" s="149"/>
      <c r="I298" s="149"/>
      <c r="J298" s="149"/>
      <c r="K298" s="149"/>
      <c r="L298" s="149"/>
      <c r="M298" s="149"/>
      <c r="N298" s="149"/>
      <c r="O298" s="149"/>
      <c r="P298" s="149"/>
      <c r="Q298" s="149"/>
      <c r="R298" s="149"/>
      <c r="S298" s="149"/>
      <c r="T298" s="149"/>
      <c r="U298" s="149"/>
      <c r="V298" s="149" t="s">
        <v>40</v>
      </c>
      <c r="W298" s="149"/>
      <c r="X298" s="149"/>
      <c r="Y298" s="149"/>
      <c r="Z298" s="149"/>
      <c r="AA298" s="149"/>
      <c r="AB298" s="149" t="s">
        <v>92</v>
      </c>
      <c r="AC298" s="149"/>
      <c r="AD298" s="149"/>
      <c r="AE298" s="149"/>
      <c r="AF298" s="149"/>
      <c r="AG298" s="149"/>
      <c r="AH298" s="150"/>
      <c r="AI298" s="1"/>
      <c r="AJ298" s="1"/>
    </row>
    <row r="299" spans="1:36" customFormat="1" ht="21.95" customHeight="1" x14ac:dyDescent="0.25">
      <c r="A299" s="1"/>
      <c r="B299" s="151" t="s">
        <v>114</v>
      </c>
      <c r="C299" s="152"/>
      <c r="D299" s="152"/>
      <c r="E299" s="152"/>
      <c r="F299" s="153">
        <f>SUMIF(D256:D296,"squat",AG256:AG296)</f>
        <v>6040</v>
      </c>
      <c r="G299" s="153"/>
      <c r="H299" s="153"/>
      <c r="I299" s="153"/>
      <c r="J299" s="153"/>
      <c r="K299" s="153"/>
      <c r="L299" s="153"/>
      <c r="M299" s="153"/>
      <c r="N299" s="153"/>
      <c r="O299" s="153"/>
      <c r="P299" s="153"/>
      <c r="Q299" s="153"/>
      <c r="R299" s="153"/>
      <c r="S299" s="153"/>
      <c r="T299" s="153"/>
      <c r="U299" s="153"/>
      <c r="V299" s="154">
        <f>SUMIF(D256:D296,"Bænk",AG256:AG297)</f>
        <v>6250</v>
      </c>
      <c r="W299" s="154"/>
      <c r="X299" s="154"/>
      <c r="Y299" s="154"/>
      <c r="Z299" s="154"/>
      <c r="AA299" s="154"/>
      <c r="AB299" s="153">
        <f>SUMIF(D256:D296,"dødløft",AG256:AG297)</f>
        <v>7655</v>
      </c>
      <c r="AC299" s="153"/>
      <c r="AD299" s="153"/>
      <c r="AE299" s="153"/>
      <c r="AF299" s="153"/>
      <c r="AG299" s="153"/>
      <c r="AH299" s="155"/>
      <c r="AI299" s="20">
        <f>(AB299+F299+V299)*1.5/3</f>
        <v>9972.5</v>
      </c>
      <c r="AJ299" s="1"/>
    </row>
    <row r="300" spans="1:36" customFormat="1" ht="21.95" customHeight="1" thickBot="1" x14ac:dyDescent="0.3">
      <c r="A300" s="1"/>
      <c r="B300" s="146" t="s">
        <v>115</v>
      </c>
      <c r="C300" s="147"/>
      <c r="D300" s="147"/>
      <c r="E300" s="147"/>
      <c r="F300" s="109">
        <f>(SUMIF(D256:D296,"squat",AG256:AG296)/SUMIF(D256:D296,"squat",AG257:AG297))/Opsætning!$D$9</f>
        <v>0.62916666666666665</v>
      </c>
      <c r="G300" s="109"/>
      <c r="H300" s="109"/>
      <c r="I300" s="109"/>
      <c r="J300" s="109"/>
      <c r="K300" s="109"/>
      <c r="L300" s="109"/>
      <c r="M300" s="109"/>
      <c r="N300" s="109"/>
      <c r="O300" s="109"/>
      <c r="P300" s="109"/>
      <c r="Q300" s="109"/>
      <c r="R300" s="109"/>
      <c r="S300" s="109"/>
      <c r="T300" s="109"/>
      <c r="U300" s="109"/>
      <c r="V300" s="109">
        <f>SUMIF(D256:D296,"Bænk",AG256:AG297)/SUMIF(D256:D296,"Bænk",AG257:AG297)/Opsætning!$D$10</f>
        <v>0.67349137931034486</v>
      </c>
      <c r="W300" s="109"/>
      <c r="X300" s="109"/>
      <c r="Y300" s="109"/>
      <c r="Z300" s="109"/>
      <c r="AA300" s="109"/>
      <c r="AB300" s="109">
        <f>SUMIF(D256:D296,"dødløft",AG256:AG297)/SUMIF(D256:D296,"dødløft",AG257:AG297)/Opsætning!$D$11</f>
        <v>0.66277056277056279</v>
      </c>
      <c r="AC300" s="109"/>
      <c r="AD300" s="109"/>
      <c r="AE300" s="109"/>
      <c r="AF300" s="109"/>
      <c r="AG300" s="109"/>
      <c r="AH300" s="110"/>
      <c r="AI300" s="1"/>
      <c r="AJ300" s="1"/>
    </row>
    <row r="301" spans="1:36" customFormat="1" ht="17.45" customHeight="1" thickBot="1" x14ac:dyDescent="0.3">
      <c r="A301" s="1"/>
      <c r="G301" s="2"/>
      <c r="H301" s="2"/>
      <c r="I301" s="2"/>
      <c r="J301" s="2"/>
      <c r="K301" s="2"/>
      <c r="L301" s="2"/>
      <c r="M301" s="2"/>
      <c r="N301" s="2"/>
      <c r="O301" s="2"/>
      <c r="P301" s="2"/>
      <c r="Q301" s="2"/>
      <c r="R301" s="2"/>
      <c r="S301" s="2"/>
      <c r="AG301" s="1"/>
      <c r="AH301" s="1"/>
      <c r="AI301" s="1"/>
      <c r="AJ301" s="1"/>
    </row>
    <row r="302" spans="1:36" customFormat="1" ht="17.45" customHeight="1" x14ac:dyDescent="0.25">
      <c r="A302" s="1" t="s">
        <v>93</v>
      </c>
      <c r="B302" s="139" t="s">
        <v>94</v>
      </c>
      <c r="C302" s="140"/>
      <c r="D302" s="141" t="str">
        <f>Opsætning!$D$14</f>
        <v>Navn Navnesen</v>
      </c>
      <c r="E302" s="141"/>
      <c r="F302" s="141"/>
      <c r="G302" s="94"/>
      <c r="H302" s="95"/>
      <c r="I302" s="95"/>
      <c r="J302" s="95"/>
      <c r="K302" s="96"/>
      <c r="L302" s="96"/>
      <c r="M302" s="96"/>
      <c r="N302" s="96"/>
      <c r="O302" s="96"/>
      <c r="P302" s="96"/>
      <c r="Q302" s="96"/>
      <c r="R302" s="96"/>
      <c r="S302" s="96"/>
      <c r="T302" s="97" t="s">
        <v>95</v>
      </c>
      <c r="U302" s="97"/>
      <c r="V302" s="98"/>
      <c r="W302" s="97"/>
      <c r="X302" s="163"/>
      <c r="Y302" s="163"/>
      <c r="Z302" s="163"/>
      <c r="AA302" s="21"/>
      <c r="AB302" s="164"/>
      <c r="AC302" s="164"/>
      <c r="AD302" s="3"/>
      <c r="AE302" s="3"/>
      <c r="AF302" s="3"/>
      <c r="AG302" s="4"/>
      <c r="AH302" s="5"/>
      <c r="AI302" s="1"/>
      <c r="AJ302" s="1"/>
    </row>
    <row r="303" spans="1:36" customFormat="1" ht="53.45" customHeight="1" thickBot="1" x14ac:dyDescent="0.3">
      <c r="A303" s="1" t="s">
        <v>93</v>
      </c>
      <c r="B303" s="144" t="s">
        <v>143</v>
      </c>
      <c r="C303" s="145"/>
      <c r="D303" s="145"/>
      <c r="E303" s="145"/>
      <c r="F303" s="145"/>
      <c r="G303" s="23"/>
      <c r="H303" s="23"/>
      <c r="I303" s="23"/>
      <c r="J303" s="23"/>
      <c r="K303" s="23"/>
      <c r="L303" s="23"/>
      <c r="M303" s="23"/>
      <c r="N303" s="23"/>
      <c r="O303" s="23"/>
      <c r="P303" s="23"/>
      <c r="Q303" s="23"/>
      <c r="R303" s="23"/>
      <c r="S303" s="23"/>
      <c r="T303" s="24"/>
      <c r="U303" s="24"/>
      <c r="V303" s="24"/>
      <c r="W303" s="24"/>
      <c r="X303" s="24"/>
      <c r="Y303" s="24"/>
      <c r="Z303" s="24"/>
      <c r="AA303" s="24"/>
      <c r="AB303" s="24"/>
      <c r="AC303" s="24"/>
      <c r="AD303" s="24"/>
      <c r="AE303" s="24"/>
      <c r="AF303" s="24"/>
      <c r="AG303" s="25"/>
      <c r="AH303" s="6"/>
      <c r="AI303" s="1"/>
      <c r="AJ303" s="1"/>
    </row>
    <row r="304" spans="1:36" customFormat="1" ht="17.45" customHeight="1" x14ac:dyDescent="0.3">
      <c r="A304" s="1" t="s">
        <v>93</v>
      </c>
      <c r="B304" s="41" t="s">
        <v>10</v>
      </c>
      <c r="C304" s="121" t="s">
        <v>134</v>
      </c>
      <c r="D304" s="122"/>
      <c r="E304" s="123" t="str">
        <f>Opsætning!$D$16</f>
        <v>Mandag</v>
      </c>
      <c r="F304" s="124"/>
      <c r="G304" s="156" t="s">
        <v>98</v>
      </c>
      <c r="H304" s="157"/>
      <c r="I304" s="157"/>
      <c r="J304" s="157"/>
      <c r="K304" s="157"/>
      <c r="L304" s="157"/>
      <c r="M304" s="157"/>
      <c r="N304" s="157"/>
      <c r="O304" s="157"/>
      <c r="P304" s="157"/>
      <c r="Q304" s="157"/>
      <c r="R304" s="157"/>
      <c r="S304" s="158"/>
      <c r="T304" s="24"/>
      <c r="U304" s="24"/>
      <c r="V304" s="24"/>
      <c r="W304" s="24"/>
      <c r="X304" s="24"/>
      <c r="Y304" s="24"/>
      <c r="Z304" s="24"/>
      <c r="AA304" s="24"/>
      <c r="AB304" s="24"/>
      <c r="AC304" s="24"/>
      <c r="AD304" s="24"/>
      <c r="AE304" s="24"/>
      <c r="AF304" s="26"/>
      <c r="AG304" s="161"/>
      <c r="AH304" s="162"/>
      <c r="AI304" s="1"/>
      <c r="AJ304" s="1"/>
    </row>
    <row r="305" spans="1:36" customFormat="1" ht="17.45" customHeight="1" thickBot="1" x14ac:dyDescent="0.3">
      <c r="A305" s="1"/>
      <c r="B305" s="130" t="s">
        <v>99</v>
      </c>
      <c r="C305" s="131"/>
      <c r="D305" s="131"/>
      <c r="E305" s="131"/>
      <c r="F305" s="131"/>
      <c r="G305" s="159"/>
      <c r="H305" s="159"/>
      <c r="I305" s="159"/>
      <c r="J305" s="159"/>
      <c r="K305" s="159"/>
      <c r="L305" s="159"/>
      <c r="M305" s="159"/>
      <c r="N305" s="159"/>
      <c r="O305" s="159"/>
      <c r="P305" s="159"/>
      <c r="Q305" s="159"/>
      <c r="R305" s="159"/>
      <c r="S305" s="160"/>
      <c r="T305" s="24"/>
      <c r="U305" s="24"/>
      <c r="V305" s="24"/>
      <c r="W305" s="24"/>
      <c r="X305" s="24"/>
      <c r="Y305" s="24"/>
      <c r="Z305" s="24"/>
      <c r="AA305" s="24"/>
      <c r="AB305" s="24"/>
      <c r="AC305" s="24"/>
      <c r="AD305" s="24"/>
      <c r="AE305" s="24"/>
      <c r="AF305" s="24"/>
      <c r="AG305" s="25"/>
      <c r="AH305" s="6"/>
      <c r="AI305" s="1"/>
      <c r="AJ305" s="1"/>
    </row>
    <row r="306" spans="1:36" s="10" customFormat="1" ht="17.45" customHeight="1" x14ac:dyDescent="0.25">
      <c r="A306" s="7">
        <f>B306</f>
        <v>1</v>
      </c>
      <c r="B306" s="112">
        <v>1</v>
      </c>
      <c r="C306" s="44"/>
      <c r="D306" s="44" t="s">
        <v>89</v>
      </c>
      <c r="E306" s="111" t="str">
        <f>'Opsætning1-5 (2)'!$D$6</f>
        <v>Lowbar Squat</v>
      </c>
      <c r="F306" s="111"/>
      <c r="G306" s="8">
        <v>75</v>
      </c>
      <c r="H306" s="8">
        <v>80</v>
      </c>
      <c r="I306" s="9">
        <v>80</v>
      </c>
      <c r="J306" s="9">
        <v>80</v>
      </c>
      <c r="K306" s="9">
        <v>80</v>
      </c>
      <c r="L306" s="9"/>
      <c r="M306" s="9"/>
      <c r="N306" s="9"/>
      <c r="O306" s="9"/>
      <c r="P306" s="9"/>
      <c r="Q306" s="9"/>
      <c r="R306" s="9"/>
      <c r="S306" s="9"/>
      <c r="T306" s="47">
        <f>MROUND(G306*$D307*0.01,2.5)</f>
        <v>90</v>
      </c>
      <c r="U306" s="47">
        <f t="shared" ref="U306:AF306" si="2176">MROUND(H306*$D307*0.01,2.5)</f>
        <v>95</v>
      </c>
      <c r="V306" s="47">
        <f t="shared" si="2176"/>
        <v>95</v>
      </c>
      <c r="W306" s="47">
        <f t="shared" si="2176"/>
        <v>95</v>
      </c>
      <c r="X306" s="47">
        <f t="shared" si="2176"/>
        <v>95</v>
      </c>
      <c r="Y306" s="47">
        <f t="shared" si="2176"/>
        <v>0</v>
      </c>
      <c r="Z306" s="47">
        <f t="shared" si="2176"/>
        <v>0</v>
      </c>
      <c r="AA306" s="47">
        <f t="shared" si="2176"/>
        <v>0</v>
      </c>
      <c r="AB306" s="47">
        <f t="shared" si="2176"/>
        <v>0</v>
      </c>
      <c r="AC306" s="47">
        <f t="shared" si="2176"/>
        <v>0</v>
      </c>
      <c r="AD306" s="47">
        <f t="shared" si="2176"/>
        <v>0</v>
      </c>
      <c r="AE306" s="47">
        <f t="shared" si="2176"/>
        <v>0</v>
      </c>
      <c r="AF306" s="47">
        <f t="shared" si="2176"/>
        <v>0</v>
      </c>
      <c r="AG306" s="27">
        <f>IF(T306=0,"",SUMPRODUCT(T306:AF306,T307:AF307))</f>
        <v>1880</v>
      </c>
      <c r="AH306" s="11">
        <f>SUM(T306:AF306)</f>
        <v>470</v>
      </c>
      <c r="AI306" s="7"/>
      <c r="AJ306" s="7"/>
    </row>
    <row r="307" spans="1:36" s="10" customFormat="1" ht="17.45" customHeight="1" x14ac:dyDescent="0.25">
      <c r="A307" s="7">
        <f>B306</f>
        <v>1</v>
      </c>
      <c r="B307" s="112"/>
      <c r="C307" s="51" t="s">
        <v>102</v>
      </c>
      <c r="D307" s="51">
        <f>Opsætning!$D$9</f>
        <v>120</v>
      </c>
      <c r="E307" s="111" t="s">
        <v>100</v>
      </c>
      <c r="F307" s="111"/>
      <c r="G307" s="12">
        <v>4</v>
      </c>
      <c r="H307" s="12">
        <v>4</v>
      </c>
      <c r="I307" s="13">
        <v>4</v>
      </c>
      <c r="J307" s="13">
        <v>4</v>
      </c>
      <c r="K307" s="13">
        <v>4</v>
      </c>
      <c r="L307" s="13"/>
      <c r="M307" s="13"/>
      <c r="N307" s="13"/>
      <c r="O307" s="13"/>
      <c r="P307" s="13"/>
      <c r="Q307" s="13"/>
      <c r="R307" s="13"/>
      <c r="S307" s="13"/>
      <c r="T307" s="47">
        <f t="shared" ref="T307:AF307" si="2177">IF(G307="",,G307)</f>
        <v>4</v>
      </c>
      <c r="U307" s="47">
        <f t="shared" si="2177"/>
        <v>4</v>
      </c>
      <c r="V307" s="47">
        <f t="shared" si="2177"/>
        <v>4</v>
      </c>
      <c r="W307" s="47">
        <f t="shared" si="2177"/>
        <v>4</v>
      </c>
      <c r="X307" s="47">
        <f t="shared" si="2177"/>
        <v>4</v>
      </c>
      <c r="Y307" s="47">
        <f t="shared" si="2177"/>
        <v>0</v>
      </c>
      <c r="Z307" s="47">
        <f t="shared" si="2177"/>
        <v>0</v>
      </c>
      <c r="AA307" s="47">
        <f t="shared" si="2177"/>
        <v>0</v>
      </c>
      <c r="AB307" s="47">
        <f t="shared" si="2177"/>
        <v>0</v>
      </c>
      <c r="AC307" s="47">
        <f t="shared" si="2177"/>
        <v>0</v>
      </c>
      <c r="AD307" s="47">
        <f t="shared" si="2177"/>
        <v>0</v>
      </c>
      <c r="AE307" s="47">
        <f t="shared" si="2177"/>
        <v>0</v>
      </c>
      <c r="AF307" s="47">
        <f t="shared" si="2177"/>
        <v>0</v>
      </c>
      <c r="AG307" s="27">
        <f>IF(T307=0,"",SUM(T307:AF307))</f>
        <v>20</v>
      </c>
      <c r="AH307" s="11">
        <f t="shared" ref="AH307:AH313" si="2178">SUM(T307:AF307)</f>
        <v>20</v>
      </c>
      <c r="AI307" s="7"/>
      <c r="AJ307" s="7"/>
    </row>
    <row r="308" spans="1:36" s="10" customFormat="1" ht="17.45" customHeight="1" x14ac:dyDescent="0.25">
      <c r="A308" s="7">
        <f t="shared" ref="A308" si="2179">B308</f>
        <v>2</v>
      </c>
      <c r="B308" s="112">
        <v>2</v>
      </c>
      <c r="C308" s="44"/>
      <c r="D308" s="44" t="s">
        <v>101</v>
      </c>
      <c r="E308" s="111" t="str">
        <f>'Opsætning1-5 (2)'!$D$12</f>
        <v>Bænkpres</v>
      </c>
      <c r="F308" s="111"/>
      <c r="G308" s="14">
        <v>76</v>
      </c>
      <c r="H308" s="14">
        <v>82</v>
      </c>
      <c r="I308" s="14">
        <v>82</v>
      </c>
      <c r="J308" s="14">
        <v>82</v>
      </c>
      <c r="K308" s="14">
        <v>82</v>
      </c>
      <c r="L308" s="14">
        <v>82</v>
      </c>
      <c r="M308" s="14"/>
      <c r="N308" s="14"/>
      <c r="O308" s="14"/>
      <c r="P308" s="14"/>
      <c r="Q308" s="14"/>
      <c r="R308" s="14"/>
      <c r="S308" s="14"/>
      <c r="T308" s="47">
        <f t="shared" ref="T308:AF308" si="2180">MROUND(G308*$D309*0.01,2.5)</f>
        <v>60</v>
      </c>
      <c r="U308" s="47">
        <f t="shared" si="2180"/>
        <v>65</v>
      </c>
      <c r="V308" s="47">
        <f t="shared" si="2180"/>
        <v>65</v>
      </c>
      <c r="W308" s="47">
        <f t="shared" si="2180"/>
        <v>65</v>
      </c>
      <c r="X308" s="47">
        <f t="shared" si="2180"/>
        <v>65</v>
      </c>
      <c r="Y308" s="47">
        <f t="shared" si="2180"/>
        <v>65</v>
      </c>
      <c r="Z308" s="47">
        <f t="shared" si="2180"/>
        <v>0</v>
      </c>
      <c r="AA308" s="47">
        <f t="shared" si="2180"/>
        <v>0</v>
      </c>
      <c r="AB308" s="47">
        <f t="shared" si="2180"/>
        <v>0</v>
      </c>
      <c r="AC308" s="47">
        <f t="shared" si="2180"/>
        <v>0</v>
      </c>
      <c r="AD308" s="47">
        <f t="shared" si="2180"/>
        <v>0</v>
      </c>
      <c r="AE308" s="47">
        <f t="shared" si="2180"/>
        <v>0</v>
      </c>
      <c r="AF308" s="47">
        <f t="shared" si="2180"/>
        <v>0</v>
      </c>
      <c r="AG308" s="27">
        <f t="shared" ref="AG308" si="2181">IF(T308=0,"",SUMPRODUCT(T308:AF308,T309:AF309))</f>
        <v>1540</v>
      </c>
      <c r="AH308" s="11">
        <f t="shared" si="2178"/>
        <v>385</v>
      </c>
      <c r="AI308" s="7"/>
      <c r="AJ308" s="7"/>
    </row>
    <row r="309" spans="1:36" s="10" customFormat="1" ht="17.45" customHeight="1" x14ac:dyDescent="0.25">
      <c r="A309" s="7">
        <f t="shared" ref="A309" si="2182">B308</f>
        <v>2</v>
      </c>
      <c r="B309" s="112"/>
      <c r="C309" s="51" t="s">
        <v>102</v>
      </c>
      <c r="D309" s="51">
        <f>Opsætning!$D$10</f>
        <v>80</v>
      </c>
      <c r="E309" s="111" t="s">
        <v>100</v>
      </c>
      <c r="F309" s="111"/>
      <c r="G309" s="13">
        <v>4</v>
      </c>
      <c r="H309" s="13">
        <v>4</v>
      </c>
      <c r="I309" s="13">
        <v>4</v>
      </c>
      <c r="J309" s="13">
        <v>4</v>
      </c>
      <c r="K309" s="13">
        <v>4</v>
      </c>
      <c r="L309" s="13">
        <v>4</v>
      </c>
      <c r="M309" s="13"/>
      <c r="N309" s="13"/>
      <c r="O309" s="13"/>
      <c r="P309" s="13"/>
      <c r="Q309" s="13"/>
      <c r="R309" s="13"/>
      <c r="S309" s="13"/>
      <c r="T309" s="47">
        <f t="shared" ref="T309:AF309" si="2183">IF(G309="",,G309)</f>
        <v>4</v>
      </c>
      <c r="U309" s="47">
        <f t="shared" si="2183"/>
        <v>4</v>
      </c>
      <c r="V309" s="47">
        <f t="shared" si="2183"/>
        <v>4</v>
      </c>
      <c r="W309" s="47">
        <f t="shared" si="2183"/>
        <v>4</v>
      </c>
      <c r="X309" s="47">
        <f t="shared" si="2183"/>
        <v>4</v>
      </c>
      <c r="Y309" s="47">
        <f t="shared" si="2183"/>
        <v>4</v>
      </c>
      <c r="Z309" s="47">
        <f t="shared" si="2183"/>
        <v>0</v>
      </c>
      <c r="AA309" s="47">
        <f t="shared" si="2183"/>
        <v>0</v>
      </c>
      <c r="AB309" s="47">
        <f t="shared" si="2183"/>
        <v>0</v>
      </c>
      <c r="AC309" s="47">
        <f t="shared" si="2183"/>
        <v>0</v>
      </c>
      <c r="AD309" s="47">
        <f t="shared" si="2183"/>
        <v>0</v>
      </c>
      <c r="AE309" s="47">
        <f t="shared" si="2183"/>
        <v>0</v>
      </c>
      <c r="AF309" s="47">
        <f t="shared" si="2183"/>
        <v>0</v>
      </c>
      <c r="AG309" s="27">
        <f t="shared" ref="AG309" si="2184">IF(T309=0,"",SUM(T309:AF309))</f>
        <v>24</v>
      </c>
      <c r="AH309" s="11">
        <f t="shared" si="2178"/>
        <v>24</v>
      </c>
      <c r="AI309" s="7"/>
      <c r="AJ309" s="7"/>
    </row>
    <row r="310" spans="1:36" s="10" customFormat="1" ht="17.45" customHeight="1" x14ac:dyDescent="0.25">
      <c r="A310" s="7">
        <f t="shared" ref="A310" si="2185">B310</f>
        <v>3</v>
      </c>
      <c r="B310" s="112">
        <v>3</v>
      </c>
      <c r="C310" s="44" t="str">
        <f>'Opsætning1-5 (2)'!$E$14</f>
        <v>Tempo</v>
      </c>
      <c r="D310" s="44" t="s">
        <v>101</v>
      </c>
      <c r="E310" s="111" t="str">
        <f>'Opsætning1-5 (2)'!$D$14</f>
        <v>Tempo bænk 3 sek ned</v>
      </c>
      <c r="F310" s="111"/>
      <c r="G310" s="15">
        <f>IF($C$10="tempo",54,66)</f>
        <v>54</v>
      </c>
      <c r="H310" s="15">
        <f t="shared" ref="H310:I310" si="2186">IF($C$10="tempo",54,66)</f>
        <v>54</v>
      </c>
      <c r="I310" s="15">
        <f t="shared" si="2186"/>
        <v>54</v>
      </c>
      <c r="J310" s="15"/>
      <c r="K310" s="16"/>
      <c r="L310" s="16"/>
      <c r="M310" s="14"/>
      <c r="N310" s="14"/>
      <c r="O310" s="14"/>
      <c r="P310" s="14"/>
      <c r="Q310" s="14"/>
      <c r="R310" s="14"/>
      <c r="S310" s="14"/>
      <c r="T310" s="47">
        <f t="shared" ref="T310:AF310" si="2187">MROUND(G310*$D311*0.01,2.5)</f>
        <v>42.5</v>
      </c>
      <c r="U310" s="47">
        <f t="shared" si="2187"/>
        <v>42.5</v>
      </c>
      <c r="V310" s="47">
        <f t="shared" si="2187"/>
        <v>42.5</v>
      </c>
      <c r="W310" s="47">
        <f t="shared" si="2187"/>
        <v>0</v>
      </c>
      <c r="X310" s="47">
        <f t="shared" si="2187"/>
        <v>0</v>
      </c>
      <c r="Y310" s="47">
        <f t="shared" si="2187"/>
        <v>0</v>
      </c>
      <c r="Z310" s="47">
        <f t="shared" si="2187"/>
        <v>0</v>
      </c>
      <c r="AA310" s="47">
        <f t="shared" si="2187"/>
        <v>0</v>
      </c>
      <c r="AB310" s="47">
        <f t="shared" si="2187"/>
        <v>0</v>
      </c>
      <c r="AC310" s="47">
        <f t="shared" si="2187"/>
        <v>0</v>
      </c>
      <c r="AD310" s="47">
        <f t="shared" si="2187"/>
        <v>0</v>
      </c>
      <c r="AE310" s="47">
        <f t="shared" si="2187"/>
        <v>0</v>
      </c>
      <c r="AF310" s="47">
        <f t="shared" si="2187"/>
        <v>0</v>
      </c>
      <c r="AG310" s="27">
        <f t="shared" ref="AG310" si="2188">IF(T310=0,"",SUMPRODUCT(T310:AF310,T311:AF311))</f>
        <v>765</v>
      </c>
      <c r="AH310" s="11">
        <f t="shared" si="2178"/>
        <v>127.5</v>
      </c>
      <c r="AI310" s="7"/>
      <c r="AJ310" s="7"/>
    </row>
    <row r="311" spans="1:36" s="10" customFormat="1" ht="17.45" customHeight="1" x14ac:dyDescent="0.25">
      <c r="A311" s="7">
        <f t="shared" ref="A311" si="2189">B310</f>
        <v>3</v>
      </c>
      <c r="B311" s="112"/>
      <c r="C311" s="51" t="s">
        <v>102</v>
      </c>
      <c r="D311" s="51">
        <f>Opsætning!$D$10</f>
        <v>80</v>
      </c>
      <c r="E311" s="111" t="s">
        <v>100</v>
      </c>
      <c r="F311" s="111"/>
      <c r="G311" s="17">
        <f>IF($C$10="tempo",6,8)</f>
        <v>6</v>
      </c>
      <c r="H311" s="17">
        <f t="shared" ref="H311:I311" si="2190">IF($C$10="tempo",6,8)</f>
        <v>6</v>
      </c>
      <c r="I311" s="17">
        <f t="shared" si="2190"/>
        <v>6</v>
      </c>
      <c r="J311" s="17"/>
      <c r="K311" s="12"/>
      <c r="L311" s="12"/>
      <c r="M311" s="13"/>
      <c r="N311" s="13"/>
      <c r="O311" s="13"/>
      <c r="P311" s="13"/>
      <c r="Q311" s="13"/>
      <c r="R311" s="13"/>
      <c r="S311" s="13"/>
      <c r="T311" s="47">
        <f t="shared" ref="T311:AF311" si="2191">IF(G311="",,G311)</f>
        <v>6</v>
      </c>
      <c r="U311" s="47">
        <f t="shared" si="2191"/>
        <v>6</v>
      </c>
      <c r="V311" s="47">
        <f t="shared" si="2191"/>
        <v>6</v>
      </c>
      <c r="W311" s="47">
        <f t="shared" si="2191"/>
        <v>0</v>
      </c>
      <c r="X311" s="47">
        <f t="shared" si="2191"/>
        <v>0</v>
      </c>
      <c r="Y311" s="47">
        <f t="shared" si="2191"/>
        <v>0</v>
      </c>
      <c r="Z311" s="47">
        <f t="shared" si="2191"/>
        <v>0</v>
      </c>
      <c r="AA311" s="47">
        <f t="shared" si="2191"/>
        <v>0</v>
      </c>
      <c r="AB311" s="47">
        <f t="shared" si="2191"/>
        <v>0</v>
      </c>
      <c r="AC311" s="47">
        <f t="shared" si="2191"/>
        <v>0</v>
      </c>
      <c r="AD311" s="47">
        <f t="shared" si="2191"/>
        <v>0</v>
      </c>
      <c r="AE311" s="47">
        <f t="shared" si="2191"/>
        <v>0</v>
      </c>
      <c r="AF311" s="47">
        <f t="shared" si="2191"/>
        <v>0</v>
      </c>
      <c r="AG311" s="27">
        <f t="shared" ref="AG311" si="2192">IF(T311=0,"",SUM(T311:AF311))</f>
        <v>18</v>
      </c>
      <c r="AH311" s="11">
        <f t="shared" si="2178"/>
        <v>18</v>
      </c>
      <c r="AI311" s="7"/>
      <c r="AJ311" s="7"/>
    </row>
    <row r="312" spans="1:36" s="10" customFormat="1" ht="17.45" customHeight="1" x14ac:dyDescent="0.25">
      <c r="A312" s="7">
        <f t="shared" ref="A312" si="2193">B312</f>
        <v>4</v>
      </c>
      <c r="B312" s="132">
        <v>4</v>
      </c>
      <c r="C312" s="44"/>
      <c r="D312" s="44"/>
      <c r="E312" s="111" t="s">
        <v>168</v>
      </c>
      <c r="F312" s="111"/>
      <c r="G312" s="16" t="s">
        <v>103</v>
      </c>
      <c r="H312" s="16" t="s">
        <v>103</v>
      </c>
      <c r="I312" s="16" t="s">
        <v>103</v>
      </c>
      <c r="J312" s="16" t="s">
        <v>103</v>
      </c>
      <c r="K312" s="14"/>
      <c r="L312" s="14"/>
      <c r="M312" s="14"/>
      <c r="N312" s="14"/>
      <c r="O312" s="14"/>
      <c r="P312" s="14"/>
      <c r="Q312" s="14"/>
      <c r="R312" s="14"/>
      <c r="S312" s="14"/>
      <c r="T312" s="102" t="str">
        <f>G312</f>
        <v>RIR 3</v>
      </c>
      <c r="U312" s="102" t="str">
        <f t="shared" ref="U312:V312" si="2194">H312</f>
        <v>RIR 3</v>
      </c>
      <c r="V312" s="102" t="str">
        <f t="shared" si="2194"/>
        <v>RIR 3</v>
      </c>
      <c r="W312" s="102" t="str">
        <f>J312</f>
        <v>RIR 3</v>
      </c>
      <c r="X312" s="102">
        <f t="shared" ref="X312:AF313" si="2195">K312</f>
        <v>0</v>
      </c>
      <c r="Y312" s="102">
        <f t="shared" si="2195"/>
        <v>0</v>
      </c>
      <c r="Z312" s="102">
        <f t="shared" si="2195"/>
        <v>0</v>
      </c>
      <c r="AA312" s="102">
        <f t="shared" si="2195"/>
        <v>0</v>
      </c>
      <c r="AB312" s="102">
        <f t="shared" si="2195"/>
        <v>0</v>
      </c>
      <c r="AC312" s="102">
        <f t="shared" si="2195"/>
        <v>0</v>
      </c>
      <c r="AD312" s="102">
        <f t="shared" si="2195"/>
        <v>0</v>
      </c>
      <c r="AE312" s="102">
        <f t="shared" si="2195"/>
        <v>0</v>
      </c>
      <c r="AF312" s="102">
        <f t="shared" si="2195"/>
        <v>0</v>
      </c>
      <c r="AG312" s="27">
        <f t="shared" ref="AG312" si="2196">IF(T312=0,"",SUMPRODUCT(T312:AF312,T313:AF313))</f>
        <v>0</v>
      </c>
      <c r="AH312" s="11">
        <f t="shared" si="2178"/>
        <v>0</v>
      </c>
      <c r="AI312" s="7"/>
      <c r="AJ312" s="7"/>
    </row>
    <row r="313" spans="1:36" s="10" customFormat="1" ht="17.45" customHeight="1" x14ac:dyDescent="0.25">
      <c r="A313" s="7">
        <f t="shared" ref="A313" si="2197">B312</f>
        <v>4</v>
      </c>
      <c r="B313" s="133"/>
      <c r="C313" s="51"/>
      <c r="D313" s="51" t="e">
        <f>_xlfn.IFS(D312="squat",Opsætning!#REF!,D312="bænk",Opsætning!#REF!,D312="dødløft",Opsætning!#REF!)</f>
        <v>#N/A</v>
      </c>
      <c r="E313" s="134" t="s">
        <v>100</v>
      </c>
      <c r="F313" s="136"/>
      <c r="G313" s="12">
        <v>12</v>
      </c>
      <c r="H313" s="12">
        <v>12</v>
      </c>
      <c r="I313" s="12">
        <v>12</v>
      </c>
      <c r="J313" s="12">
        <v>12</v>
      </c>
      <c r="K313" s="13"/>
      <c r="L313" s="13"/>
      <c r="M313" s="13"/>
      <c r="N313" s="13"/>
      <c r="O313" s="13"/>
      <c r="P313" s="13"/>
      <c r="Q313" s="13"/>
      <c r="R313" s="13"/>
      <c r="S313" s="13"/>
      <c r="T313" s="47">
        <f t="shared" ref="T313:V313" si="2198">IF(G313="",,G313)</f>
        <v>12</v>
      </c>
      <c r="U313" s="47">
        <f t="shared" si="2198"/>
        <v>12</v>
      </c>
      <c r="V313" s="47">
        <f t="shared" si="2198"/>
        <v>12</v>
      </c>
      <c r="W313" s="102">
        <f>J313</f>
        <v>12</v>
      </c>
      <c r="X313" s="102">
        <f t="shared" si="2195"/>
        <v>0</v>
      </c>
      <c r="Y313" s="102">
        <f t="shared" si="2195"/>
        <v>0</v>
      </c>
      <c r="Z313" s="102">
        <f t="shared" si="2195"/>
        <v>0</v>
      </c>
      <c r="AA313" s="102">
        <f t="shared" si="2195"/>
        <v>0</v>
      </c>
      <c r="AB313" s="102">
        <f t="shared" si="2195"/>
        <v>0</v>
      </c>
      <c r="AC313" s="102">
        <f t="shared" si="2195"/>
        <v>0</v>
      </c>
      <c r="AD313" s="102">
        <f t="shared" si="2195"/>
        <v>0</v>
      </c>
      <c r="AE313" s="102">
        <f t="shared" si="2195"/>
        <v>0</v>
      </c>
      <c r="AF313" s="102">
        <f t="shared" si="2195"/>
        <v>0</v>
      </c>
      <c r="AG313" s="27">
        <f t="shared" ref="AG313" si="2199">IF(T313=0,"",SUM(T313:AF313))</f>
        <v>48</v>
      </c>
      <c r="AH313" s="11">
        <f t="shared" si="2178"/>
        <v>48</v>
      </c>
      <c r="AI313" s="7"/>
      <c r="AJ313" s="7"/>
    </row>
    <row r="314" spans="1:36" s="10" customFormat="1" ht="17.45" customHeight="1" thickBot="1" x14ac:dyDescent="0.3">
      <c r="A314" s="7"/>
      <c r="B314" s="58"/>
      <c r="C314" s="59"/>
      <c r="D314" s="59"/>
      <c r="E314" s="103"/>
      <c r="F314" s="103"/>
      <c r="G314" s="28"/>
      <c r="H314" s="28"/>
      <c r="I314" s="28"/>
      <c r="J314" s="28"/>
      <c r="K314" s="28"/>
      <c r="L314" s="28"/>
      <c r="M314" s="28"/>
      <c r="N314" s="28"/>
      <c r="O314" s="28"/>
      <c r="P314" s="28"/>
      <c r="Q314" s="28"/>
      <c r="R314" s="28"/>
      <c r="S314" s="28"/>
      <c r="T314" s="47"/>
      <c r="U314" s="47"/>
      <c r="V314" s="47"/>
      <c r="W314" s="47"/>
      <c r="X314" s="47"/>
      <c r="Y314" s="47"/>
      <c r="Z314" s="47"/>
      <c r="AA314" s="47"/>
      <c r="AB314" s="47"/>
      <c r="AC314" s="47"/>
      <c r="AD314" s="47"/>
      <c r="AE314" s="47"/>
      <c r="AF314" s="47"/>
      <c r="AG314" s="27"/>
      <c r="AH314" s="18"/>
      <c r="AI314" s="7"/>
      <c r="AJ314" s="7"/>
    </row>
    <row r="315" spans="1:36" customFormat="1" ht="17.45" customHeight="1" x14ac:dyDescent="0.3">
      <c r="A315" s="1" t="s">
        <v>93</v>
      </c>
      <c r="B315" s="41" t="s">
        <v>10</v>
      </c>
      <c r="C315" s="121" t="s">
        <v>134</v>
      </c>
      <c r="D315" s="122"/>
      <c r="E315" s="123" t="str">
        <f>Opsætning!$D$17</f>
        <v>Tirsdag</v>
      </c>
      <c r="F315" s="124"/>
      <c r="G315" s="156" t="s">
        <v>98</v>
      </c>
      <c r="H315" s="157"/>
      <c r="I315" s="157"/>
      <c r="J315" s="157"/>
      <c r="K315" s="157"/>
      <c r="L315" s="157"/>
      <c r="M315" s="157"/>
      <c r="N315" s="157"/>
      <c r="O315" s="157"/>
      <c r="P315" s="157"/>
      <c r="Q315" s="157"/>
      <c r="R315" s="157"/>
      <c r="S315" s="158"/>
      <c r="T315" s="38"/>
      <c r="U315" s="38"/>
      <c r="V315" s="38"/>
      <c r="W315" s="38"/>
      <c r="X315" s="38"/>
      <c r="Y315" s="38"/>
      <c r="Z315" s="38"/>
      <c r="AA315" s="38"/>
      <c r="AB315" s="38"/>
      <c r="AC315" s="38"/>
      <c r="AD315" s="38"/>
      <c r="AE315" s="38"/>
      <c r="AF315" s="42"/>
      <c r="AG315" s="161"/>
      <c r="AH315" s="162"/>
      <c r="AI315" s="1"/>
      <c r="AJ315" s="1"/>
    </row>
    <row r="316" spans="1:36" customFormat="1" ht="17.45" customHeight="1" thickBot="1" x14ac:dyDescent="0.3">
      <c r="A316" s="1"/>
      <c r="B316" s="130" t="s">
        <v>105</v>
      </c>
      <c r="C316" s="131"/>
      <c r="D316" s="131"/>
      <c r="E316" s="131"/>
      <c r="F316" s="131"/>
      <c r="G316" s="159"/>
      <c r="H316" s="159"/>
      <c r="I316" s="159"/>
      <c r="J316" s="159"/>
      <c r="K316" s="159"/>
      <c r="L316" s="159"/>
      <c r="M316" s="159"/>
      <c r="N316" s="159"/>
      <c r="O316" s="159"/>
      <c r="P316" s="159"/>
      <c r="Q316" s="159"/>
      <c r="R316" s="159"/>
      <c r="S316" s="160"/>
      <c r="T316" s="38"/>
      <c r="U316" s="38"/>
      <c r="V316" s="38"/>
      <c r="W316" s="38"/>
      <c r="X316" s="38"/>
      <c r="Y316" s="38"/>
      <c r="Z316" s="38"/>
      <c r="AA316" s="38"/>
      <c r="AB316" s="38"/>
      <c r="AC316" s="38"/>
      <c r="AD316" s="38"/>
      <c r="AE316" s="38"/>
      <c r="AF316" s="38"/>
      <c r="AG316" s="25"/>
      <c r="AH316" s="6"/>
      <c r="AI316" s="1"/>
      <c r="AJ316" s="1"/>
    </row>
    <row r="317" spans="1:36" s="10" customFormat="1" ht="17.45" customHeight="1" x14ac:dyDescent="0.25">
      <c r="A317" s="7">
        <f>B317</f>
        <v>1</v>
      </c>
      <c r="B317" s="112">
        <v>1</v>
      </c>
      <c r="C317" s="44" t="str">
        <f>'Opsætning1-5 (2)'!$E$8</f>
        <v>Tempo</v>
      </c>
      <c r="D317" s="44" t="s">
        <v>89</v>
      </c>
      <c r="E317" s="111" t="s">
        <v>167</v>
      </c>
      <c r="F317" s="111"/>
      <c r="G317" s="8">
        <f>IF($C$17="tempo",56,68)</f>
        <v>56</v>
      </c>
      <c r="H317" s="8">
        <f t="shared" ref="H317:K317" si="2200">IF($C$17="tempo",56,68)</f>
        <v>56</v>
      </c>
      <c r="I317" s="8">
        <f t="shared" si="2200"/>
        <v>56</v>
      </c>
      <c r="J317" s="8">
        <f t="shared" si="2200"/>
        <v>56</v>
      </c>
      <c r="K317" s="8">
        <f t="shared" si="2200"/>
        <v>56</v>
      </c>
      <c r="L317" s="9"/>
      <c r="M317" s="9"/>
      <c r="N317" s="9"/>
      <c r="O317" s="9"/>
      <c r="P317" s="9"/>
      <c r="Q317" s="9"/>
      <c r="R317" s="9"/>
      <c r="S317" s="9"/>
      <c r="T317" s="47">
        <f>MROUND(G317*$D318*0.01,2.5)</f>
        <v>67.5</v>
      </c>
      <c r="U317" s="47">
        <f t="shared" ref="U317:AF317" si="2201">MROUND(H317*$D318*0.01,2.5)</f>
        <v>67.5</v>
      </c>
      <c r="V317" s="47">
        <f t="shared" si="2201"/>
        <v>67.5</v>
      </c>
      <c r="W317" s="47">
        <f t="shared" si="2201"/>
        <v>67.5</v>
      </c>
      <c r="X317" s="47">
        <f t="shared" si="2201"/>
        <v>67.5</v>
      </c>
      <c r="Y317" s="47">
        <f t="shared" si="2201"/>
        <v>0</v>
      </c>
      <c r="Z317" s="47">
        <f t="shared" si="2201"/>
        <v>0</v>
      </c>
      <c r="AA317" s="47">
        <f t="shared" si="2201"/>
        <v>0</v>
      </c>
      <c r="AB317" s="47">
        <f t="shared" si="2201"/>
        <v>0</v>
      </c>
      <c r="AC317" s="47">
        <f t="shared" si="2201"/>
        <v>0</v>
      </c>
      <c r="AD317" s="47">
        <f t="shared" si="2201"/>
        <v>0</v>
      </c>
      <c r="AE317" s="47">
        <f t="shared" si="2201"/>
        <v>0</v>
      </c>
      <c r="AF317" s="47">
        <f t="shared" si="2201"/>
        <v>0</v>
      </c>
      <c r="AG317" s="27">
        <f>IF(T317=0,"",SUMPRODUCT(T317:AF317,T318:AF318))</f>
        <v>2025</v>
      </c>
      <c r="AH317" s="11">
        <f>SUM(T317:AF317)</f>
        <v>337.5</v>
      </c>
      <c r="AI317" s="7"/>
      <c r="AJ317" s="7"/>
    </row>
    <row r="318" spans="1:36" s="10" customFormat="1" ht="17.45" customHeight="1" x14ac:dyDescent="0.25">
      <c r="A318" s="7">
        <f>B317</f>
        <v>1</v>
      </c>
      <c r="B318" s="112"/>
      <c r="C318" s="51" t="s">
        <v>102</v>
      </c>
      <c r="D318" s="51">
        <f>Opsætning!$D$9</f>
        <v>120</v>
      </c>
      <c r="E318" s="111" t="s">
        <v>100</v>
      </c>
      <c r="F318" s="111"/>
      <c r="G318" s="12">
        <f>IF($C$17="tempo",6,8)</f>
        <v>6</v>
      </c>
      <c r="H318" s="12">
        <f t="shared" ref="H318:K318" si="2202">IF($C$17="tempo",6,8)</f>
        <v>6</v>
      </c>
      <c r="I318" s="12">
        <f t="shared" si="2202"/>
        <v>6</v>
      </c>
      <c r="J318" s="12">
        <f t="shared" si="2202"/>
        <v>6</v>
      </c>
      <c r="K318" s="12">
        <f t="shared" si="2202"/>
        <v>6</v>
      </c>
      <c r="L318" s="13"/>
      <c r="M318" s="13"/>
      <c r="N318" s="13"/>
      <c r="O318" s="13"/>
      <c r="P318" s="13"/>
      <c r="Q318" s="13"/>
      <c r="R318" s="13"/>
      <c r="S318" s="13"/>
      <c r="T318" s="47">
        <f t="shared" ref="T318:AF318" si="2203">IF(G318="",,G318)</f>
        <v>6</v>
      </c>
      <c r="U318" s="47">
        <f t="shared" si="2203"/>
        <v>6</v>
      </c>
      <c r="V318" s="47">
        <f t="shared" si="2203"/>
        <v>6</v>
      </c>
      <c r="W318" s="47">
        <f t="shared" si="2203"/>
        <v>6</v>
      </c>
      <c r="X318" s="47">
        <f t="shared" si="2203"/>
        <v>6</v>
      </c>
      <c r="Y318" s="47">
        <f t="shared" si="2203"/>
        <v>0</v>
      </c>
      <c r="Z318" s="47">
        <f t="shared" si="2203"/>
        <v>0</v>
      </c>
      <c r="AA318" s="47">
        <f t="shared" si="2203"/>
        <v>0</v>
      </c>
      <c r="AB318" s="47">
        <f t="shared" si="2203"/>
        <v>0</v>
      </c>
      <c r="AC318" s="47">
        <f t="shared" si="2203"/>
        <v>0</v>
      </c>
      <c r="AD318" s="47">
        <f t="shared" si="2203"/>
        <v>0</v>
      </c>
      <c r="AE318" s="47">
        <f t="shared" si="2203"/>
        <v>0</v>
      </c>
      <c r="AF318" s="47">
        <f t="shared" si="2203"/>
        <v>0</v>
      </c>
      <c r="AG318" s="27">
        <f>IF(T318=0,"",SUM(T318:AF318))</f>
        <v>30</v>
      </c>
      <c r="AH318" s="11">
        <f t="shared" ref="AH318:AH324" si="2204">SUM(T318:AF318)</f>
        <v>30</v>
      </c>
      <c r="AI318" s="7"/>
      <c r="AJ318" s="7"/>
    </row>
    <row r="319" spans="1:36" s="10" customFormat="1" ht="17.45" customHeight="1" x14ac:dyDescent="0.25">
      <c r="A319" s="7">
        <f t="shared" ref="A319" si="2205">B319</f>
        <v>2</v>
      </c>
      <c r="B319" s="112">
        <v>2</v>
      </c>
      <c r="C319" s="44"/>
      <c r="D319" s="44" t="s">
        <v>101</v>
      </c>
      <c r="E319" s="111" t="str">
        <f>'Opsætning1-5 (2)'!$D$15</f>
        <v>Bænk med 2-3 sek. Stop</v>
      </c>
      <c r="F319" s="111"/>
      <c r="G319" s="14">
        <v>70</v>
      </c>
      <c r="H319" s="14">
        <v>73</v>
      </c>
      <c r="I319" s="14">
        <v>73</v>
      </c>
      <c r="J319" s="14">
        <v>73</v>
      </c>
      <c r="K319" s="14">
        <v>73</v>
      </c>
      <c r="L319" s="14">
        <v>73</v>
      </c>
      <c r="M319" s="14"/>
      <c r="N319" s="14"/>
      <c r="O319" s="14"/>
      <c r="P319" s="14"/>
      <c r="Q319" s="14"/>
      <c r="R319" s="14"/>
      <c r="S319" s="14"/>
      <c r="T319" s="47">
        <f t="shared" ref="T319:AF319" si="2206">MROUND(G319*$D320*0.01,2.5)</f>
        <v>55</v>
      </c>
      <c r="U319" s="47">
        <f t="shared" si="2206"/>
        <v>57.5</v>
      </c>
      <c r="V319" s="47">
        <f t="shared" si="2206"/>
        <v>57.5</v>
      </c>
      <c r="W319" s="47">
        <f t="shared" si="2206"/>
        <v>57.5</v>
      </c>
      <c r="X319" s="47">
        <f t="shared" si="2206"/>
        <v>57.5</v>
      </c>
      <c r="Y319" s="47">
        <f t="shared" si="2206"/>
        <v>57.5</v>
      </c>
      <c r="Z319" s="47">
        <f t="shared" si="2206"/>
        <v>0</v>
      </c>
      <c r="AA319" s="47">
        <f t="shared" si="2206"/>
        <v>0</v>
      </c>
      <c r="AB319" s="47">
        <f t="shared" si="2206"/>
        <v>0</v>
      </c>
      <c r="AC319" s="47">
        <f t="shared" si="2206"/>
        <v>0</v>
      </c>
      <c r="AD319" s="47">
        <f t="shared" si="2206"/>
        <v>0</v>
      </c>
      <c r="AE319" s="47">
        <f t="shared" si="2206"/>
        <v>0</v>
      </c>
      <c r="AF319" s="47">
        <f t="shared" si="2206"/>
        <v>0</v>
      </c>
      <c r="AG319" s="27">
        <f t="shared" ref="AG319" si="2207">IF(T319=0,"",SUMPRODUCT(T319:AF319,T320:AF320))</f>
        <v>1370</v>
      </c>
      <c r="AH319" s="11">
        <f t="shared" si="2204"/>
        <v>342.5</v>
      </c>
      <c r="AI319" s="7"/>
      <c r="AJ319" s="7"/>
    </row>
    <row r="320" spans="1:36" s="10" customFormat="1" ht="17.45" customHeight="1" x14ac:dyDescent="0.25">
      <c r="A320" s="7">
        <f t="shared" ref="A320" si="2208">B319</f>
        <v>2</v>
      </c>
      <c r="B320" s="112"/>
      <c r="C320" s="51" t="s">
        <v>102</v>
      </c>
      <c r="D320" s="51">
        <f>Opsætning!$D$10</f>
        <v>80</v>
      </c>
      <c r="E320" s="111" t="s">
        <v>100</v>
      </c>
      <c r="F320" s="111"/>
      <c r="G320" s="13">
        <v>4</v>
      </c>
      <c r="H320" s="13">
        <v>4</v>
      </c>
      <c r="I320" s="13">
        <v>4</v>
      </c>
      <c r="J320" s="13">
        <v>4</v>
      </c>
      <c r="K320" s="13">
        <v>4</v>
      </c>
      <c r="L320" s="13">
        <v>4</v>
      </c>
      <c r="M320" s="13"/>
      <c r="N320" s="13"/>
      <c r="O320" s="13"/>
      <c r="P320" s="13"/>
      <c r="Q320" s="13"/>
      <c r="R320" s="13"/>
      <c r="S320" s="13"/>
      <c r="T320" s="47">
        <f t="shared" ref="T320:AF320" si="2209">IF(G320="",,G320)</f>
        <v>4</v>
      </c>
      <c r="U320" s="47">
        <f t="shared" si="2209"/>
        <v>4</v>
      </c>
      <c r="V320" s="47">
        <f t="shared" si="2209"/>
        <v>4</v>
      </c>
      <c r="W320" s="47">
        <f t="shared" si="2209"/>
        <v>4</v>
      </c>
      <c r="X320" s="47">
        <f t="shared" si="2209"/>
        <v>4</v>
      </c>
      <c r="Y320" s="47">
        <f t="shared" si="2209"/>
        <v>4</v>
      </c>
      <c r="Z320" s="47">
        <f t="shared" si="2209"/>
        <v>0</v>
      </c>
      <c r="AA320" s="47">
        <f t="shared" si="2209"/>
        <v>0</v>
      </c>
      <c r="AB320" s="47">
        <f t="shared" si="2209"/>
        <v>0</v>
      </c>
      <c r="AC320" s="47">
        <f t="shared" si="2209"/>
        <v>0</v>
      </c>
      <c r="AD320" s="47">
        <f t="shared" si="2209"/>
        <v>0</v>
      </c>
      <c r="AE320" s="47">
        <f t="shared" si="2209"/>
        <v>0</v>
      </c>
      <c r="AF320" s="47">
        <f t="shared" si="2209"/>
        <v>0</v>
      </c>
      <c r="AG320" s="27">
        <f t="shared" ref="AG320" si="2210">IF(T320=0,"",SUM(T320:AF320))</f>
        <v>24</v>
      </c>
      <c r="AH320" s="11">
        <f t="shared" si="2204"/>
        <v>24</v>
      </c>
      <c r="AI320" s="7"/>
      <c r="AJ320" s="7"/>
    </row>
    <row r="321" spans="1:36" s="10" customFormat="1" ht="17.45" customHeight="1" x14ac:dyDescent="0.25">
      <c r="A321" s="7">
        <f t="shared" ref="A321" si="2211">B321</f>
        <v>3</v>
      </c>
      <c r="B321" s="112">
        <v>3</v>
      </c>
      <c r="C321" s="44"/>
      <c r="D321" s="44" t="s">
        <v>92</v>
      </c>
      <c r="E321" s="111" t="str">
        <f>'Opsætning1-5 (2)'!$D$19</f>
        <v>Konventionel dødløft</v>
      </c>
      <c r="F321" s="111"/>
      <c r="G321" s="15">
        <v>72</v>
      </c>
      <c r="H321" s="15">
        <v>76</v>
      </c>
      <c r="I321" s="15">
        <v>76</v>
      </c>
      <c r="J321" s="15">
        <v>76</v>
      </c>
      <c r="K321" s="16">
        <v>76</v>
      </c>
      <c r="L321" s="16"/>
      <c r="M321" s="14"/>
      <c r="N321" s="14"/>
      <c r="O321" s="14"/>
      <c r="P321" s="14"/>
      <c r="Q321" s="14"/>
      <c r="R321" s="14"/>
      <c r="S321" s="14"/>
      <c r="T321" s="47">
        <f t="shared" ref="T321:AF321" si="2212">MROUND(G321*$D322*0.01,2.5)</f>
        <v>107.5</v>
      </c>
      <c r="U321" s="47">
        <f t="shared" si="2212"/>
        <v>115</v>
      </c>
      <c r="V321" s="47">
        <f t="shared" si="2212"/>
        <v>115</v>
      </c>
      <c r="W321" s="47">
        <f t="shared" si="2212"/>
        <v>115</v>
      </c>
      <c r="X321" s="47">
        <f t="shared" si="2212"/>
        <v>115</v>
      </c>
      <c r="Y321" s="47">
        <f t="shared" si="2212"/>
        <v>0</v>
      </c>
      <c r="Z321" s="47">
        <f t="shared" si="2212"/>
        <v>0</v>
      </c>
      <c r="AA321" s="47">
        <f t="shared" si="2212"/>
        <v>0</v>
      </c>
      <c r="AB321" s="47">
        <f t="shared" si="2212"/>
        <v>0</v>
      </c>
      <c r="AC321" s="47">
        <f t="shared" si="2212"/>
        <v>0</v>
      </c>
      <c r="AD321" s="47">
        <f t="shared" si="2212"/>
        <v>0</v>
      </c>
      <c r="AE321" s="47">
        <f t="shared" si="2212"/>
        <v>0</v>
      </c>
      <c r="AF321" s="47">
        <f t="shared" si="2212"/>
        <v>0</v>
      </c>
      <c r="AG321" s="27">
        <f t="shared" ref="AG321" si="2213">IF(T321=0,"",SUMPRODUCT(T321:AF321,T322:AF322))</f>
        <v>2377.5</v>
      </c>
      <c r="AH321" s="11">
        <f t="shared" si="2204"/>
        <v>567.5</v>
      </c>
      <c r="AI321" s="7"/>
      <c r="AJ321" s="7"/>
    </row>
    <row r="322" spans="1:36" s="10" customFormat="1" ht="17.45" customHeight="1" x14ac:dyDescent="0.25">
      <c r="A322" s="7">
        <f t="shared" ref="A322" si="2214">B321</f>
        <v>3</v>
      </c>
      <c r="B322" s="112"/>
      <c r="C322" s="51" t="s">
        <v>102</v>
      </c>
      <c r="D322" s="51">
        <f>Opsætning!$D$11</f>
        <v>150</v>
      </c>
      <c r="E322" s="111" t="s">
        <v>100</v>
      </c>
      <c r="F322" s="111"/>
      <c r="G322" s="17">
        <v>5</v>
      </c>
      <c r="H322" s="17">
        <v>4</v>
      </c>
      <c r="I322" s="17">
        <v>4</v>
      </c>
      <c r="J322" s="17">
        <v>4</v>
      </c>
      <c r="K322" s="12">
        <v>4</v>
      </c>
      <c r="L322" s="12"/>
      <c r="M322" s="13"/>
      <c r="N322" s="13"/>
      <c r="O322" s="13"/>
      <c r="P322" s="13"/>
      <c r="Q322" s="13"/>
      <c r="R322" s="13"/>
      <c r="S322" s="13"/>
      <c r="T322" s="47">
        <f t="shared" ref="T322:AF322" si="2215">IF(G322="",,G322)</f>
        <v>5</v>
      </c>
      <c r="U322" s="47">
        <f t="shared" si="2215"/>
        <v>4</v>
      </c>
      <c r="V322" s="47">
        <f t="shared" si="2215"/>
        <v>4</v>
      </c>
      <c r="W322" s="47">
        <f t="shared" si="2215"/>
        <v>4</v>
      </c>
      <c r="X322" s="47">
        <f t="shared" si="2215"/>
        <v>4</v>
      </c>
      <c r="Y322" s="47">
        <f t="shared" si="2215"/>
        <v>0</v>
      </c>
      <c r="Z322" s="47">
        <f t="shared" si="2215"/>
        <v>0</v>
      </c>
      <c r="AA322" s="47">
        <f t="shared" si="2215"/>
        <v>0</v>
      </c>
      <c r="AB322" s="47">
        <f t="shared" si="2215"/>
        <v>0</v>
      </c>
      <c r="AC322" s="47">
        <f t="shared" si="2215"/>
        <v>0</v>
      </c>
      <c r="AD322" s="47">
        <f t="shared" si="2215"/>
        <v>0</v>
      </c>
      <c r="AE322" s="47">
        <f t="shared" si="2215"/>
        <v>0</v>
      </c>
      <c r="AF322" s="47">
        <f t="shared" si="2215"/>
        <v>0</v>
      </c>
      <c r="AG322" s="27">
        <f t="shared" ref="AG322" si="2216">IF(T322=0,"",SUM(T322:AF322))</f>
        <v>21</v>
      </c>
      <c r="AH322" s="11">
        <f t="shared" si="2204"/>
        <v>21</v>
      </c>
      <c r="AI322" s="7"/>
      <c r="AJ322" s="7"/>
    </row>
    <row r="323" spans="1:36" s="10" customFormat="1" ht="17.45" customHeight="1" x14ac:dyDescent="0.25">
      <c r="A323" s="7">
        <f t="shared" ref="A323" si="2217">B323</f>
        <v>4</v>
      </c>
      <c r="B323" s="132">
        <v>4</v>
      </c>
      <c r="C323" s="44"/>
      <c r="D323" s="44"/>
      <c r="E323" s="111" t="str">
        <f>'Opsætning1-5 (2)'!$D$26</f>
        <v>Military press</v>
      </c>
      <c r="F323" s="111"/>
      <c r="G323" s="16" t="s">
        <v>103</v>
      </c>
      <c r="H323" s="16" t="s">
        <v>103</v>
      </c>
      <c r="I323" s="16" t="s">
        <v>103</v>
      </c>
      <c r="J323" s="16" t="s">
        <v>103</v>
      </c>
      <c r="K323" s="14"/>
      <c r="L323" s="14"/>
      <c r="M323" s="14"/>
      <c r="N323" s="14"/>
      <c r="O323" s="14"/>
      <c r="P323" s="14"/>
      <c r="Q323" s="14"/>
      <c r="R323" s="14"/>
      <c r="S323" s="14"/>
      <c r="T323" s="102" t="str">
        <f>G323</f>
        <v>RIR 3</v>
      </c>
      <c r="U323" s="102" t="str">
        <f t="shared" ref="U323:V323" si="2218">H323</f>
        <v>RIR 3</v>
      </c>
      <c r="V323" s="102" t="str">
        <f t="shared" si="2218"/>
        <v>RIR 3</v>
      </c>
      <c r="W323" s="102" t="str">
        <f>J323</f>
        <v>RIR 3</v>
      </c>
      <c r="X323" s="102">
        <f t="shared" ref="X323:AF324" si="2219">K323</f>
        <v>0</v>
      </c>
      <c r="Y323" s="102">
        <f t="shared" si="2219"/>
        <v>0</v>
      </c>
      <c r="Z323" s="102">
        <f t="shared" si="2219"/>
        <v>0</v>
      </c>
      <c r="AA323" s="102">
        <f t="shared" si="2219"/>
        <v>0</v>
      </c>
      <c r="AB323" s="102">
        <f t="shared" si="2219"/>
        <v>0</v>
      </c>
      <c r="AC323" s="102">
        <f t="shared" si="2219"/>
        <v>0</v>
      </c>
      <c r="AD323" s="102">
        <f t="shared" si="2219"/>
        <v>0</v>
      </c>
      <c r="AE323" s="102">
        <f t="shared" si="2219"/>
        <v>0</v>
      </c>
      <c r="AF323" s="102">
        <f t="shared" si="2219"/>
        <v>0</v>
      </c>
      <c r="AG323" s="27">
        <f t="shared" ref="AG323" si="2220">IF(T323=0,"",SUMPRODUCT(T323:AF323,T324:AF324))</f>
        <v>0</v>
      </c>
      <c r="AH323" s="11">
        <f t="shared" si="2204"/>
        <v>0</v>
      </c>
      <c r="AI323" s="7"/>
      <c r="AJ323" s="7"/>
    </row>
    <row r="324" spans="1:36" s="10" customFormat="1" ht="17.45" customHeight="1" x14ac:dyDescent="0.25">
      <c r="A324" s="7">
        <f t="shared" ref="A324" si="2221">B323</f>
        <v>4</v>
      </c>
      <c r="B324" s="133"/>
      <c r="C324" s="51"/>
      <c r="D324" s="51" t="e">
        <f>_xlfn.IFS(D323="squat",Opsætning!#REF!,D323="bænk",Opsætning!#REF!,D323="dødløft",Opsætning!#REF!)</f>
        <v>#N/A</v>
      </c>
      <c r="E324" s="134" t="s">
        <v>100</v>
      </c>
      <c r="F324" s="136"/>
      <c r="G324" s="12">
        <v>7</v>
      </c>
      <c r="H324" s="12">
        <v>7</v>
      </c>
      <c r="I324" s="12">
        <v>7</v>
      </c>
      <c r="J324" s="12">
        <v>7</v>
      </c>
      <c r="K324" s="13"/>
      <c r="L324" s="13"/>
      <c r="M324" s="13"/>
      <c r="N324" s="13"/>
      <c r="O324" s="13"/>
      <c r="P324" s="13"/>
      <c r="Q324" s="13"/>
      <c r="R324" s="13"/>
      <c r="S324" s="13"/>
      <c r="T324" s="47">
        <f t="shared" ref="T324:V324" si="2222">IF(G324="",,G324)</f>
        <v>7</v>
      </c>
      <c r="U324" s="47">
        <f t="shared" si="2222"/>
        <v>7</v>
      </c>
      <c r="V324" s="47">
        <f t="shared" si="2222"/>
        <v>7</v>
      </c>
      <c r="W324" s="102">
        <f>J324</f>
        <v>7</v>
      </c>
      <c r="X324" s="102">
        <f t="shared" si="2219"/>
        <v>0</v>
      </c>
      <c r="Y324" s="102">
        <f t="shared" si="2219"/>
        <v>0</v>
      </c>
      <c r="Z324" s="102">
        <f t="shared" si="2219"/>
        <v>0</v>
      </c>
      <c r="AA324" s="102">
        <f t="shared" si="2219"/>
        <v>0</v>
      </c>
      <c r="AB324" s="102">
        <f t="shared" si="2219"/>
        <v>0</v>
      </c>
      <c r="AC324" s="102">
        <f t="shared" si="2219"/>
        <v>0</v>
      </c>
      <c r="AD324" s="102">
        <f t="shared" si="2219"/>
        <v>0</v>
      </c>
      <c r="AE324" s="102">
        <f t="shared" si="2219"/>
        <v>0</v>
      </c>
      <c r="AF324" s="102">
        <f t="shared" si="2219"/>
        <v>0</v>
      </c>
      <c r="AG324" s="27">
        <f t="shared" ref="AG324" si="2223">IF(T324=0,"",SUM(T324:AF324))</f>
        <v>28</v>
      </c>
      <c r="AH324" s="11">
        <f t="shared" si="2204"/>
        <v>28</v>
      </c>
      <c r="AI324" s="7"/>
      <c r="AJ324" s="7"/>
    </row>
    <row r="325" spans="1:36" s="10" customFormat="1" ht="17.45" customHeight="1" thickBot="1" x14ac:dyDescent="0.3">
      <c r="A325" s="7"/>
      <c r="B325" s="58"/>
      <c r="C325" s="59"/>
      <c r="D325" s="59"/>
      <c r="E325" s="103"/>
      <c r="F325" s="103"/>
      <c r="G325" s="28"/>
      <c r="H325" s="28"/>
      <c r="I325" s="28"/>
      <c r="J325" s="28"/>
      <c r="K325" s="28"/>
      <c r="L325" s="28"/>
      <c r="M325" s="28"/>
      <c r="N325" s="28"/>
      <c r="O325" s="28"/>
      <c r="P325" s="28"/>
      <c r="Q325" s="28"/>
      <c r="R325" s="28"/>
      <c r="S325" s="28"/>
      <c r="T325" s="47"/>
      <c r="U325" s="47"/>
      <c r="V325" s="47"/>
      <c r="W325" s="47"/>
      <c r="X325" s="47"/>
      <c r="Y325" s="47"/>
      <c r="Z325" s="47"/>
      <c r="AA325" s="47"/>
      <c r="AB325" s="47"/>
      <c r="AC325" s="47"/>
      <c r="AD325" s="47"/>
      <c r="AE325" s="47"/>
      <c r="AF325" s="47"/>
      <c r="AG325" s="27"/>
      <c r="AH325" s="18"/>
      <c r="AI325" s="7"/>
      <c r="AJ325" s="7"/>
    </row>
    <row r="326" spans="1:36" customFormat="1" ht="17.45" customHeight="1" x14ac:dyDescent="0.25">
      <c r="A326" s="1" t="s">
        <v>93</v>
      </c>
      <c r="B326" s="41" t="s">
        <v>10</v>
      </c>
      <c r="C326" s="121" t="s">
        <v>134</v>
      </c>
      <c r="D326" s="122"/>
      <c r="E326" s="123" t="str">
        <f>Opsætning!$D$18</f>
        <v>Torsdag</v>
      </c>
      <c r="F326" s="124"/>
      <c r="G326" s="156" t="s">
        <v>98</v>
      </c>
      <c r="H326" s="157"/>
      <c r="I326" s="157"/>
      <c r="J326" s="157"/>
      <c r="K326" s="157"/>
      <c r="L326" s="157"/>
      <c r="M326" s="157"/>
      <c r="N326" s="157"/>
      <c r="O326" s="157"/>
      <c r="P326" s="157"/>
      <c r="Q326" s="157"/>
      <c r="R326" s="157"/>
      <c r="S326" s="158"/>
      <c r="T326" s="38"/>
      <c r="U326" s="38"/>
      <c r="V326" s="38"/>
      <c r="W326" s="38"/>
      <c r="X326" s="38"/>
      <c r="Y326" s="38"/>
      <c r="Z326" s="38"/>
      <c r="AA326" s="38"/>
      <c r="AB326" s="38"/>
      <c r="AC326" s="38"/>
      <c r="AD326" s="38"/>
      <c r="AE326" s="38"/>
      <c r="AF326" s="38"/>
      <c r="AG326" s="25" t="s">
        <v>106</v>
      </c>
      <c r="AH326" s="6" t="s">
        <v>107</v>
      </c>
      <c r="AI326" s="1"/>
      <c r="AJ326" s="1"/>
    </row>
    <row r="327" spans="1:36" customFormat="1" ht="17.45" customHeight="1" thickBot="1" x14ac:dyDescent="0.3">
      <c r="A327" s="1"/>
      <c r="B327" s="130" t="s">
        <v>110</v>
      </c>
      <c r="C327" s="131"/>
      <c r="D327" s="131"/>
      <c r="E327" s="131"/>
      <c r="F327" s="131"/>
      <c r="G327" s="159"/>
      <c r="H327" s="159"/>
      <c r="I327" s="159"/>
      <c r="J327" s="159"/>
      <c r="K327" s="159"/>
      <c r="L327" s="159"/>
      <c r="M327" s="159"/>
      <c r="N327" s="159"/>
      <c r="O327" s="159"/>
      <c r="P327" s="159"/>
      <c r="Q327" s="159"/>
      <c r="R327" s="159"/>
      <c r="S327" s="160"/>
      <c r="T327" s="38"/>
      <c r="U327" s="38"/>
      <c r="V327" s="38"/>
      <c r="W327" s="38"/>
      <c r="X327" s="38"/>
      <c r="Y327" s="38"/>
      <c r="Z327" s="38"/>
      <c r="AA327" s="38"/>
      <c r="AB327" s="38"/>
      <c r="AC327" s="38"/>
      <c r="AD327" s="38"/>
      <c r="AE327" s="38"/>
      <c r="AF327" s="38"/>
      <c r="AG327" s="25"/>
      <c r="AH327" s="6"/>
      <c r="AI327" s="1"/>
      <c r="AJ327" s="1"/>
    </row>
    <row r="328" spans="1:36" s="10" customFormat="1" ht="17.45" customHeight="1" x14ac:dyDescent="0.25">
      <c r="A328" s="7">
        <f>B328</f>
        <v>1</v>
      </c>
      <c r="B328" s="112">
        <v>1</v>
      </c>
      <c r="C328" s="44"/>
      <c r="D328" s="44" t="s">
        <v>89</v>
      </c>
      <c r="E328" s="111" t="str">
        <f>'Opsætning1-5 (2)'!$D$9</f>
        <v>Lowbar Squat med kort stop i bunden</v>
      </c>
      <c r="F328" s="111"/>
      <c r="G328" s="8">
        <v>67</v>
      </c>
      <c r="H328" s="8">
        <v>67</v>
      </c>
      <c r="I328" s="9">
        <v>67</v>
      </c>
      <c r="J328" s="9">
        <v>67</v>
      </c>
      <c r="K328" s="9"/>
      <c r="L328" s="9"/>
      <c r="M328" s="9"/>
      <c r="N328" s="9"/>
      <c r="O328" s="9"/>
      <c r="P328" s="9"/>
      <c r="Q328" s="9"/>
      <c r="R328" s="9"/>
      <c r="S328" s="9"/>
      <c r="T328" s="47">
        <f>MROUND(G328*$D329*0.01,2.5)</f>
        <v>80</v>
      </c>
      <c r="U328" s="47">
        <f t="shared" ref="U328:AF328" si="2224">MROUND(H328*$D329*0.01,2.5)</f>
        <v>80</v>
      </c>
      <c r="V328" s="47">
        <f t="shared" si="2224"/>
        <v>80</v>
      </c>
      <c r="W328" s="47">
        <f t="shared" si="2224"/>
        <v>80</v>
      </c>
      <c r="X328" s="47">
        <f t="shared" si="2224"/>
        <v>0</v>
      </c>
      <c r="Y328" s="47">
        <f t="shared" si="2224"/>
        <v>0</v>
      </c>
      <c r="Z328" s="47">
        <f t="shared" si="2224"/>
        <v>0</v>
      </c>
      <c r="AA328" s="47">
        <f t="shared" si="2224"/>
        <v>0</v>
      </c>
      <c r="AB328" s="47">
        <f t="shared" si="2224"/>
        <v>0</v>
      </c>
      <c r="AC328" s="47">
        <f t="shared" si="2224"/>
        <v>0</v>
      </c>
      <c r="AD328" s="47">
        <f t="shared" si="2224"/>
        <v>0</v>
      </c>
      <c r="AE328" s="47">
        <f t="shared" si="2224"/>
        <v>0</v>
      </c>
      <c r="AF328" s="47">
        <f t="shared" si="2224"/>
        <v>0</v>
      </c>
      <c r="AG328" s="27">
        <f>IF(T328=0,"",SUMPRODUCT(T328:AF328,T329:AF329))</f>
        <v>1280</v>
      </c>
      <c r="AH328" s="11">
        <f>SUM(T328:AF328)</f>
        <v>320</v>
      </c>
      <c r="AI328" s="7"/>
      <c r="AJ328" s="7"/>
    </row>
    <row r="329" spans="1:36" s="10" customFormat="1" ht="17.45" customHeight="1" x14ac:dyDescent="0.25">
      <c r="A329" s="7">
        <f>B328</f>
        <v>1</v>
      </c>
      <c r="B329" s="112"/>
      <c r="C329" s="51" t="s">
        <v>102</v>
      </c>
      <c r="D329" s="51">
        <f>Opsætning!$D$9</f>
        <v>120</v>
      </c>
      <c r="E329" s="111" t="s">
        <v>100</v>
      </c>
      <c r="F329" s="111"/>
      <c r="G329" s="12">
        <v>4</v>
      </c>
      <c r="H329" s="12">
        <v>4</v>
      </c>
      <c r="I329" s="13">
        <v>4</v>
      </c>
      <c r="J329" s="13">
        <v>4</v>
      </c>
      <c r="K329" s="13"/>
      <c r="L329" s="13"/>
      <c r="M329" s="13"/>
      <c r="N329" s="13"/>
      <c r="O329" s="13"/>
      <c r="P329" s="13"/>
      <c r="Q329" s="13"/>
      <c r="R329" s="13"/>
      <c r="S329" s="13"/>
      <c r="T329" s="47">
        <f t="shared" ref="T329:AF329" si="2225">IF(G329="",,G329)</f>
        <v>4</v>
      </c>
      <c r="U329" s="47">
        <f t="shared" si="2225"/>
        <v>4</v>
      </c>
      <c r="V329" s="47">
        <f t="shared" si="2225"/>
        <v>4</v>
      </c>
      <c r="W329" s="47">
        <f t="shared" si="2225"/>
        <v>4</v>
      </c>
      <c r="X329" s="47">
        <f t="shared" si="2225"/>
        <v>0</v>
      </c>
      <c r="Y329" s="47">
        <f t="shared" si="2225"/>
        <v>0</v>
      </c>
      <c r="Z329" s="47">
        <f t="shared" si="2225"/>
        <v>0</v>
      </c>
      <c r="AA329" s="47">
        <f t="shared" si="2225"/>
        <v>0</v>
      </c>
      <c r="AB329" s="47">
        <f t="shared" si="2225"/>
        <v>0</v>
      </c>
      <c r="AC329" s="47">
        <f t="shared" si="2225"/>
        <v>0</v>
      </c>
      <c r="AD329" s="47">
        <f t="shared" si="2225"/>
        <v>0</v>
      </c>
      <c r="AE329" s="47">
        <f t="shared" si="2225"/>
        <v>0</v>
      </c>
      <c r="AF329" s="47">
        <f t="shared" si="2225"/>
        <v>0</v>
      </c>
      <c r="AG329" s="27">
        <f>IF(T329=0,"",SUM(T329:AF329))</f>
        <v>16</v>
      </c>
      <c r="AH329" s="11">
        <f t="shared" ref="AH329:AH335" si="2226">SUM(T329:AF329)</f>
        <v>16</v>
      </c>
      <c r="AI329" s="7"/>
      <c r="AJ329" s="7"/>
    </row>
    <row r="330" spans="1:36" s="10" customFormat="1" ht="17.45" customHeight="1" x14ac:dyDescent="0.25">
      <c r="A330" s="7">
        <f t="shared" ref="A330" si="2227">B330</f>
        <v>2</v>
      </c>
      <c r="B330" s="112">
        <v>2</v>
      </c>
      <c r="C330" s="44"/>
      <c r="D330" s="44" t="s">
        <v>101</v>
      </c>
      <c r="E330" s="111" t="s">
        <v>41</v>
      </c>
      <c r="F330" s="111"/>
      <c r="G330" s="14">
        <v>64</v>
      </c>
      <c r="H330" s="14">
        <v>67</v>
      </c>
      <c r="I330" s="14">
        <v>67</v>
      </c>
      <c r="J330" s="14">
        <v>67</v>
      </c>
      <c r="K330" s="14">
        <v>67</v>
      </c>
      <c r="L330" s="14">
        <v>67</v>
      </c>
      <c r="M330" s="14"/>
      <c r="N330" s="14"/>
      <c r="O330" s="14"/>
      <c r="P330" s="14"/>
      <c r="Q330" s="14"/>
      <c r="R330" s="14"/>
      <c r="S330" s="14"/>
      <c r="T330" s="47">
        <f t="shared" ref="T330:AF330" si="2228">MROUND(G330*$D331*0.01,2.5)</f>
        <v>50</v>
      </c>
      <c r="U330" s="47">
        <f t="shared" si="2228"/>
        <v>52.5</v>
      </c>
      <c r="V330" s="47">
        <f t="shared" si="2228"/>
        <v>52.5</v>
      </c>
      <c r="W330" s="47">
        <f t="shared" si="2228"/>
        <v>52.5</v>
      </c>
      <c r="X330" s="47">
        <f t="shared" si="2228"/>
        <v>52.5</v>
      </c>
      <c r="Y330" s="47">
        <f t="shared" si="2228"/>
        <v>52.5</v>
      </c>
      <c r="Z330" s="47">
        <f t="shared" si="2228"/>
        <v>0</v>
      </c>
      <c r="AA330" s="47">
        <f t="shared" si="2228"/>
        <v>0</v>
      </c>
      <c r="AB330" s="47">
        <f t="shared" si="2228"/>
        <v>0</v>
      </c>
      <c r="AC330" s="47">
        <f t="shared" si="2228"/>
        <v>0</v>
      </c>
      <c r="AD330" s="47">
        <f t="shared" si="2228"/>
        <v>0</v>
      </c>
      <c r="AE330" s="47">
        <f t="shared" si="2228"/>
        <v>0</v>
      </c>
      <c r="AF330" s="47">
        <f t="shared" si="2228"/>
        <v>0</v>
      </c>
      <c r="AG330" s="27">
        <f t="shared" ref="AG330" si="2229">IF(T330=0,"",SUMPRODUCT(T330:AF330,T331:AF331))</f>
        <v>1612.5</v>
      </c>
      <c r="AH330" s="11">
        <f t="shared" si="2226"/>
        <v>312.5</v>
      </c>
      <c r="AI330" s="7"/>
      <c r="AJ330" s="7"/>
    </row>
    <row r="331" spans="1:36" s="10" customFormat="1" ht="17.45" customHeight="1" x14ac:dyDescent="0.25">
      <c r="A331" s="7">
        <f t="shared" ref="A331" si="2230">B330</f>
        <v>2</v>
      </c>
      <c r="B331" s="112"/>
      <c r="C331" s="51" t="s">
        <v>102</v>
      </c>
      <c r="D331" s="51">
        <f>Opsætning!$D$10</f>
        <v>80</v>
      </c>
      <c r="E331" s="111" t="s">
        <v>100</v>
      </c>
      <c r="F331" s="111"/>
      <c r="G331" s="13">
        <v>6</v>
      </c>
      <c r="H331" s="13">
        <v>5</v>
      </c>
      <c r="I331" s="13">
        <v>5</v>
      </c>
      <c r="J331" s="13">
        <v>5</v>
      </c>
      <c r="K331" s="13">
        <v>5</v>
      </c>
      <c r="L331" s="13">
        <v>5</v>
      </c>
      <c r="M331" s="13"/>
      <c r="N331" s="13"/>
      <c r="O331" s="13"/>
      <c r="P331" s="13"/>
      <c r="Q331" s="13"/>
      <c r="R331" s="13"/>
      <c r="S331" s="13"/>
      <c r="T331" s="47">
        <f t="shared" ref="T331:AF331" si="2231">IF(G331="",,G331)</f>
        <v>6</v>
      </c>
      <c r="U331" s="47">
        <f t="shared" si="2231"/>
        <v>5</v>
      </c>
      <c r="V331" s="47">
        <f t="shared" si="2231"/>
        <v>5</v>
      </c>
      <c r="W331" s="47">
        <f t="shared" si="2231"/>
        <v>5</v>
      </c>
      <c r="X331" s="47">
        <f t="shared" si="2231"/>
        <v>5</v>
      </c>
      <c r="Y331" s="47">
        <f t="shared" si="2231"/>
        <v>5</v>
      </c>
      <c r="Z331" s="47">
        <f t="shared" si="2231"/>
        <v>0</v>
      </c>
      <c r="AA331" s="47">
        <f t="shared" si="2231"/>
        <v>0</v>
      </c>
      <c r="AB331" s="47">
        <f t="shared" si="2231"/>
        <v>0</v>
      </c>
      <c r="AC331" s="47">
        <f t="shared" si="2231"/>
        <v>0</v>
      </c>
      <c r="AD331" s="47">
        <f t="shared" si="2231"/>
        <v>0</v>
      </c>
      <c r="AE331" s="47">
        <f t="shared" si="2231"/>
        <v>0</v>
      </c>
      <c r="AF331" s="47">
        <f t="shared" si="2231"/>
        <v>0</v>
      </c>
      <c r="AG331" s="27">
        <f t="shared" ref="AG331" si="2232">IF(T331=0,"",SUM(T331:AF331))</f>
        <v>31</v>
      </c>
      <c r="AH331" s="11">
        <f t="shared" si="2226"/>
        <v>31</v>
      </c>
      <c r="AI331" s="7"/>
      <c r="AJ331" s="7"/>
    </row>
    <row r="332" spans="1:36" s="10" customFormat="1" ht="17.45" customHeight="1" x14ac:dyDescent="0.25">
      <c r="A332" s="7">
        <f t="shared" ref="A332" si="2233">B332</f>
        <v>3</v>
      </c>
      <c r="B332" s="112">
        <v>3</v>
      </c>
      <c r="C332" s="44" t="s">
        <v>39</v>
      </c>
      <c r="D332" s="44" t="s">
        <v>92</v>
      </c>
      <c r="E332" s="111" t="str">
        <f>'Opsætning1-5 (2)'!$D$22</f>
        <v>Konventionel dødløft på 3 måtter (60 mm)</v>
      </c>
      <c r="F332" s="111"/>
      <c r="G332" s="15">
        <v>68</v>
      </c>
      <c r="H332" s="15">
        <v>68</v>
      </c>
      <c r="I332" s="15">
        <v>68</v>
      </c>
      <c r="J332" s="15">
        <v>68</v>
      </c>
      <c r="K332" s="15">
        <v>68</v>
      </c>
      <c r="L332" s="16"/>
      <c r="M332" s="14"/>
      <c r="N332" s="14"/>
      <c r="O332" s="14"/>
      <c r="P332" s="14"/>
      <c r="Q332" s="14"/>
      <c r="R332" s="14"/>
      <c r="S332" s="14"/>
      <c r="T332" s="47">
        <f t="shared" ref="T332:AF332" si="2234">MROUND(G332*$D333*0.01,2.5)</f>
        <v>102.5</v>
      </c>
      <c r="U332" s="47">
        <f t="shared" si="2234"/>
        <v>102.5</v>
      </c>
      <c r="V332" s="47">
        <f t="shared" si="2234"/>
        <v>102.5</v>
      </c>
      <c r="W332" s="47">
        <f t="shared" si="2234"/>
        <v>102.5</v>
      </c>
      <c r="X332" s="47">
        <f t="shared" si="2234"/>
        <v>102.5</v>
      </c>
      <c r="Y332" s="47">
        <f t="shared" si="2234"/>
        <v>0</v>
      </c>
      <c r="Z332" s="47">
        <f t="shared" si="2234"/>
        <v>0</v>
      </c>
      <c r="AA332" s="47">
        <f t="shared" si="2234"/>
        <v>0</v>
      </c>
      <c r="AB332" s="47">
        <f t="shared" si="2234"/>
        <v>0</v>
      </c>
      <c r="AC332" s="47">
        <f t="shared" si="2234"/>
        <v>0</v>
      </c>
      <c r="AD332" s="47">
        <f t="shared" si="2234"/>
        <v>0</v>
      </c>
      <c r="AE332" s="47">
        <f t="shared" si="2234"/>
        <v>0</v>
      </c>
      <c r="AF332" s="47">
        <f t="shared" si="2234"/>
        <v>0</v>
      </c>
      <c r="AG332" s="27">
        <f t="shared" ref="AG332" si="2235">IF(T332=0,"",SUMPRODUCT(T332:AF332,T333:AF333))</f>
        <v>3587.5</v>
      </c>
      <c r="AH332" s="11">
        <f t="shared" si="2226"/>
        <v>512.5</v>
      </c>
      <c r="AI332" s="7"/>
      <c r="AJ332" s="7"/>
    </row>
    <row r="333" spans="1:36" s="10" customFormat="1" ht="17.45" customHeight="1" x14ac:dyDescent="0.25">
      <c r="A333" s="7">
        <f t="shared" ref="A333" si="2236">B332</f>
        <v>3</v>
      </c>
      <c r="B333" s="112"/>
      <c r="C333" s="51" t="s">
        <v>102</v>
      </c>
      <c r="D333" s="51">
        <f>Opsætning!$D$11</f>
        <v>150</v>
      </c>
      <c r="E333" s="111" t="s">
        <v>100</v>
      </c>
      <c r="F333" s="111"/>
      <c r="G333" s="17">
        <v>7</v>
      </c>
      <c r="H333" s="17">
        <v>7</v>
      </c>
      <c r="I333" s="17">
        <v>7</v>
      </c>
      <c r="J333" s="17">
        <v>7</v>
      </c>
      <c r="K333" s="17">
        <v>7</v>
      </c>
      <c r="L333" s="12"/>
      <c r="M333" s="13"/>
      <c r="N333" s="13"/>
      <c r="O333" s="13"/>
      <c r="P333" s="13"/>
      <c r="Q333" s="13"/>
      <c r="R333" s="13"/>
      <c r="S333" s="13"/>
      <c r="T333" s="47">
        <f t="shared" ref="T333:AF333" si="2237">IF(G333="",,G333)</f>
        <v>7</v>
      </c>
      <c r="U333" s="47">
        <f t="shared" si="2237"/>
        <v>7</v>
      </c>
      <c r="V333" s="47">
        <f t="shared" si="2237"/>
        <v>7</v>
      </c>
      <c r="W333" s="47">
        <f t="shared" si="2237"/>
        <v>7</v>
      </c>
      <c r="X333" s="47">
        <f t="shared" si="2237"/>
        <v>7</v>
      </c>
      <c r="Y333" s="47">
        <f t="shared" si="2237"/>
        <v>0</v>
      </c>
      <c r="Z333" s="47">
        <f t="shared" si="2237"/>
        <v>0</v>
      </c>
      <c r="AA333" s="47">
        <f t="shared" si="2237"/>
        <v>0</v>
      </c>
      <c r="AB333" s="47">
        <f t="shared" si="2237"/>
        <v>0</v>
      </c>
      <c r="AC333" s="47">
        <f t="shared" si="2237"/>
        <v>0</v>
      </c>
      <c r="AD333" s="47">
        <f t="shared" si="2237"/>
        <v>0</v>
      </c>
      <c r="AE333" s="47">
        <f t="shared" si="2237"/>
        <v>0</v>
      </c>
      <c r="AF333" s="47">
        <f t="shared" si="2237"/>
        <v>0</v>
      </c>
      <c r="AG333" s="27">
        <f t="shared" ref="AG333" si="2238">IF(T333=0,"",SUM(T333:AF333))</f>
        <v>35</v>
      </c>
      <c r="AH333" s="11">
        <f t="shared" si="2226"/>
        <v>35</v>
      </c>
      <c r="AI333" s="7"/>
      <c r="AJ333" s="7"/>
    </row>
    <row r="334" spans="1:36" s="10" customFormat="1" ht="17.45" customHeight="1" x14ac:dyDescent="0.25">
      <c r="A334" s="7">
        <f t="shared" ref="A334" si="2239">B334</f>
        <v>4</v>
      </c>
      <c r="B334" s="132">
        <v>4</v>
      </c>
      <c r="C334" s="44"/>
      <c r="D334" s="44"/>
      <c r="E334" s="111" t="s">
        <v>169</v>
      </c>
      <c r="F334" s="111"/>
      <c r="G334" s="16" t="s">
        <v>103</v>
      </c>
      <c r="H334" s="16" t="s">
        <v>103</v>
      </c>
      <c r="I334" s="16" t="s">
        <v>103</v>
      </c>
      <c r="J334" s="16" t="s">
        <v>103</v>
      </c>
      <c r="K334" s="14"/>
      <c r="L334" s="14"/>
      <c r="M334" s="14"/>
      <c r="N334" s="14"/>
      <c r="O334" s="14"/>
      <c r="P334" s="14"/>
      <c r="Q334" s="14"/>
      <c r="R334" s="14"/>
      <c r="S334" s="14"/>
      <c r="T334" s="102" t="str">
        <f>G334</f>
        <v>RIR 3</v>
      </c>
      <c r="U334" s="102" t="str">
        <f t="shared" ref="U334:V334" si="2240">H334</f>
        <v>RIR 3</v>
      </c>
      <c r="V334" s="102" t="str">
        <f t="shared" si="2240"/>
        <v>RIR 3</v>
      </c>
      <c r="W334" s="102" t="str">
        <f>J334</f>
        <v>RIR 3</v>
      </c>
      <c r="X334" s="102">
        <f t="shared" ref="X334:AF335" si="2241">K334</f>
        <v>0</v>
      </c>
      <c r="Y334" s="102">
        <f t="shared" si="2241"/>
        <v>0</v>
      </c>
      <c r="Z334" s="102">
        <f t="shared" si="2241"/>
        <v>0</v>
      </c>
      <c r="AA334" s="102">
        <f t="shared" si="2241"/>
        <v>0</v>
      </c>
      <c r="AB334" s="102">
        <f t="shared" si="2241"/>
        <v>0</v>
      </c>
      <c r="AC334" s="102">
        <f t="shared" si="2241"/>
        <v>0</v>
      </c>
      <c r="AD334" s="102">
        <f t="shared" si="2241"/>
        <v>0</v>
      </c>
      <c r="AE334" s="102">
        <f t="shared" si="2241"/>
        <v>0</v>
      </c>
      <c r="AF334" s="102">
        <f t="shared" si="2241"/>
        <v>0</v>
      </c>
      <c r="AG334" s="27">
        <f t="shared" ref="AG334" si="2242">IF(T334=0,"",SUMPRODUCT(T334:AF334,T335:AF335))</f>
        <v>0</v>
      </c>
      <c r="AH334" s="11">
        <f t="shared" si="2226"/>
        <v>0</v>
      </c>
      <c r="AI334" s="7"/>
      <c r="AJ334" s="7"/>
    </row>
    <row r="335" spans="1:36" s="10" customFormat="1" ht="17.45" customHeight="1" x14ac:dyDescent="0.25">
      <c r="A335" s="7">
        <f t="shared" ref="A335" si="2243">B334</f>
        <v>4</v>
      </c>
      <c r="B335" s="133"/>
      <c r="C335" s="51"/>
      <c r="D335" s="51" t="e">
        <f>_xlfn.IFS(D334="squat",Opsætning!#REF!,D334="bænk",Opsætning!#REF!,D334="dødløft",Opsætning!#REF!)</f>
        <v>#N/A</v>
      </c>
      <c r="E335" s="134" t="s">
        <v>100</v>
      </c>
      <c r="F335" s="136"/>
      <c r="G335" s="12">
        <v>12</v>
      </c>
      <c r="H335" s="12">
        <v>12</v>
      </c>
      <c r="I335" s="12">
        <v>12</v>
      </c>
      <c r="J335" s="12">
        <v>12</v>
      </c>
      <c r="K335" s="13"/>
      <c r="L335" s="13"/>
      <c r="M335" s="13"/>
      <c r="N335" s="13"/>
      <c r="O335" s="13"/>
      <c r="P335" s="13"/>
      <c r="Q335" s="13"/>
      <c r="R335" s="13"/>
      <c r="S335" s="13"/>
      <c r="T335" s="47">
        <f t="shared" ref="T335:V335" si="2244">IF(G335="",,G335)</f>
        <v>12</v>
      </c>
      <c r="U335" s="47">
        <f t="shared" si="2244"/>
        <v>12</v>
      </c>
      <c r="V335" s="47">
        <f t="shared" si="2244"/>
        <v>12</v>
      </c>
      <c r="W335" s="102">
        <f>J335</f>
        <v>12</v>
      </c>
      <c r="X335" s="102">
        <f t="shared" si="2241"/>
        <v>0</v>
      </c>
      <c r="Y335" s="102">
        <f t="shared" si="2241"/>
        <v>0</v>
      </c>
      <c r="Z335" s="102">
        <f t="shared" si="2241"/>
        <v>0</v>
      </c>
      <c r="AA335" s="102">
        <f t="shared" si="2241"/>
        <v>0</v>
      </c>
      <c r="AB335" s="102">
        <f t="shared" si="2241"/>
        <v>0</v>
      </c>
      <c r="AC335" s="102">
        <f t="shared" si="2241"/>
        <v>0</v>
      </c>
      <c r="AD335" s="102">
        <f t="shared" si="2241"/>
        <v>0</v>
      </c>
      <c r="AE335" s="102">
        <f t="shared" si="2241"/>
        <v>0</v>
      </c>
      <c r="AF335" s="102">
        <f t="shared" si="2241"/>
        <v>0</v>
      </c>
      <c r="AG335" s="27">
        <f t="shared" ref="AG335" si="2245">IF(T335=0,"",SUM(T335:AF335))</f>
        <v>48</v>
      </c>
      <c r="AH335" s="11">
        <f t="shared" si="2226"/>
        <v>48</v>
      </c>
      <c r="AI335" s="7"/>
      <c r="AJ335" s="7"/>
    </row>
    <row r="336" spans="1:36" s="10" customFormat="1" ht="17.45" customHeight="1" thickBot="1" x14ac:dyDescent="0.3">
      <c r="A336" s="7"/>
      <c r="B336" s="58"/>
      <c r="C336" s="59"/>
      <c r="D336" s="59"/>
      <c r="E336" s="103"/>
      <c r="F336" s="103"/>
      <c r="G336" s="28"/>
      <c r="H336" s="28"/>
      <c r="I336" s="28"/>
      <c r="J336" s="28"/>
      <c r="K336" s="28"/>
      <c r="L336" s="28"/>
      <c r="M336" s="28"/>
      <c r="N336" s="28"/>
      <c r="O336" s="28"/>
      <c r="P336" s="28"/>
      <c r="Q336" s="28"/>
      <c r="R336" s="28"/>
      <c r="S336" s="28"/>
      <c r="T336" s="47"/>
      <c r="U336" s="47"/>
      <c r="V336" s="47"/>
      <c r="W336" s="47"/>
      <c r="X336" s="47"/>
      <c r="Y336" s="47"/>
      <c r="Z336" s="47"/>
      <c r="AA336" s="47"/>
      <c r="AB336" s="47"/>
      <c r="AC336" s="47"/>
      <c r="AD336" s="47"/>
      <c r="AE336" s="47"/>
      <c r="AF336" s="47"/>
      <c r="AG336" s="27"/>
      <c r="AH336" s="18"/>
      <c r="AI336" s="7"/>
      <c r="AJ336" s="7"/>
    </row>
    <row r="337" spans="1:36" customFormat="1" ht="17.45" customHeight="1" x14ac:dyDescent="0.25">
      <c r="A337" s="1" t="s">
        <v>93</v>
      </c>
      <c r="B337" s="41" t="s">
        <v>10</v>
      </c>
      <c r="C337" s="121" t="s">
        <v>134</v>
      </c>
      <c r="D337" s="122"/>
      <c r="E337" s="123" t="str">
        <f>Opsætning!$D$19</f>
        <v>Fredag</v>
      </c>
      <c r="F337" s="124"/>
      <c r="G337" s="156" t="s">
        <v>98</v>
      </c>
      <c r="H337" s="157"/>
      <c r="I337" s="157"/>
      <c r="J337" s="157"/>
      <c r="K337" s="157"/>
      <c r="L337" s="157"/>
      <c r="M337" s="157"/>
      <c r="N337" s="157"/>
      <c r="O337" s="157"/>
      <c r="P337" s="157"/>
      <c r="Q337" s="157"/>
      <c r="R337" s="157"/>
      <c r="S337" s="158"/>
      <c r="T337" s="38"/>
      <c r="U337" s="38"/>
      <c r="V337" s="38"/>
      <c r="W337" s="38"/>
      <c r="X337" s="38"/>
      <c r="Y337" s="38"/>
      <c r="Z337" s="38"/>
      <c r="AA337" s="38"/>
      <c r="AB337" s="38"/>
      <c r="AC337" s="38"/>
      <c r="AD337" s="38"/>
      <c r="AE337" s="38"/>
      <c r="AF337" s="38"/>
      <c r="AG337" s="25" t="s">
        <v>106</v>
      </c>
      <c r="AH337" s="6" t="s">
        <v>107</v>
      </c>
      <c r="AI337" s="1"/>
      <c r="AJ337" s="1"/>
    </row>
    <row r="338" spans="1:36" customFormat="1" ht="17.45" customHeight="1" thickBot="1" x14ac:dyDescent="0.3">
      <c r="A338" s="1"/>
      <c r="B338" s="130" t="s">
        <v>99</v>
      </c>
      <c r="C338" s="131"/>
      <c r="D338" s="131"/>
      <c r="E338" s="131"/>
      <c r="F338" s="131"/>
      <c r="G338" s="159"/>
      <c r="H338" s="159"/>
      <c r="I338" s="159"/>
      <c r="J338" s="159"/>
      <c r="K338" s="159"/>
      <c r="L338" s="159"/>
      <c r="M338" s="159"/>
      <c r="N338" s="159"/>
      <c r="O338" s="159"/>
      <c r="P338" s="159"/>
      <c r="Q338" s="159"/>
      <c r="R338" s="159"/>
      <c r="S338" s="160"/>
      <c r="T338" s="38"/>
      <c r="U338" s="38"/>
      <c r="V338" s="38"/>
      <c r="W338" s="38"/>
      <c r="X338" s="38"/>
      <c r="Y338" s="38"/>
      <c r="Z338" s="38"/>
      <c r="AA338" s="38"/>
      <c r="AB338" s="38"/>
      <c r="AC338" s="38"/>
      <c r="AD338" s="38"/>
      <c r="AE338" s="38"/>
      <c r="AF338" s="38"/>
      <c r="AG338" s="25"/>
      <c r="AH338" s="6"/>
      <c r="AI338" s="1"/>
      <c r="AJ338" s="1"/>
    </row>
    <row r="339" spans="1:36" s="10" customFormat="1" ht="17.45" customHeight="1" x14ac:dyDescent="0.25">
      <c r="A339" s="7">
        <f>B339</f>
        <v>1</v>
      </c>
      <c r="B339" s="112">
        <v>1</v>
      </c>
      <c r="C339" s="44"/>
      <c r="D339" s="44" t="s">
        <v>89</v>
      </c>
      <c r="E339" s="111" t="str">
        <f>'Opsætning1-5 (2)'!$D$7</f>
        <v>Highbar squat</v>
      </c>
      <c r="F339" s="111"/>
      <c r="G339" s="8">
        <v>68</v>
      </c>
      <c r="H339" s="8">
        <v>68</v>
      </c>
      <c r="I339" s="9">
        <v>68</v>
      </c>
      <c r="J339" s="9">
        <v>68</v>
      </c>
      <c r="K339" s="9">
        <v>68</v>
      </c>
      <c r="L339" s="9"/>
      <c r="M339" s="9"/>
      <c r="N339" s="9"/>
      <c r="O339" s="9"/>
      <c r="P339" s="9"/>
      <c r="Q339" s="9"/>
      <c r="R339" s="9"/>
      <c r="S339" s="9"/>
      <c r="T339" s="47">
        <f>MROUND(G339*$D340*0.01,2.5)</f>
        <v>82.5</v>
      </c>
      <c r="U339" s="47">
        <f t="shared" ref="U339:AF339" si="2246">MROUND(H339*$D340*0.01,2.5)</f>
        <v>82.5</v>
      </c>
      <c r="V339" s="47">
        <f t="shared" si="2246"/>
        <v>82.5</v>
      </c>
      <c r="W339" s="47">
        <f t="shared" si="2246"/>
        <v>82.5</v>
      </c>
      <c r="X339" s="47">
        <f t="shared" si="2246"/>
        <v>82.5</v>
      </c>
      <c r="Y339" s="47">
        <f t="shared" si="2246"/>
        <v>0</v>
      </c>
      <c r="Z339" s="47">
        <f t="shared" si="2246"/>
        <v>0</v>
      </c>
      <c r="AA339" s="47">
        <f t="shared" si="2246"/>
        <v>0</v>
      </c>
      <c r="AB339" s="47">
        <f t="shared" si="2246"/>
        <v>0</v>
      </c>
      <c r="AC339" s="47">
        <f t="shared" si="2246"/>
        <v>0</v>
      </c>
      <c r="AD339" s="47">
        <f t="shared" si="2246"/>
        <v>0</v>
      </c>
      <c r="AE339" s="47">
        <f t="shared" si="2246"/>
        <v>0</v>
      </c>
      <c r="AF339" s="47">
        <f t="shared" si="2246"/>
        <v>0</v>
      </c>
      <c r="AG339" s="27">
        <f>IF(T339=0,"",SUMPRODUCT(T339:AF339,T340:AF340))</f>
        <v>2475</v>
      </c>
      <c r="AH339" s="11">
        <f>SUM(T339:AF339)</f>
        <v>412.5</v>
      </c>
      <c r="AI339" s="7"/>
      <c r="AJ339" s="7"/>
    </row>
    <row r="340" spans="1:36" s="10" customFormat="1" ht="17.45" customHeight="1" x14ac:dyDescent="0.25">
      <c r="A340" s="7">
        <f>B339</f>
        <v>1</v>
      </c>
      <c r="B340" s="112"/>
      <c r="C340" s="51" t="s">
        <v>102</v>
      </c>
      <c r="D340" s="51">
        <f>Opsætning!$D$9</f>
        <v>120</v>
      </c>
      <c r="E340" s="111" t="s">
        <v>100</v>
      </c>
      <c r="F340" s="111"/>
      <c r="G340" s="12">
        <v>6</v>
      </c>
      <c r="H340" s="12">
        <v>6</v>
      </c>
      <c r="I340" s="13">
        <v>6</v>
      </c>
      <c r="J340" s="13">
        <v>6</v>
      </c>
      <c r="K340" s="13">
        <v>6</v>
      </c>
      <c r="L340" s="13"/>
      <c r="M340" s="13"/>
      <c r="N340" s="13"/>
      <c r="O340" s="13"/>
      <c r="P340" s="13"/>
      <c r="Q340" s="13"/>
      <c r="R340" s="13"/>
      <c r="S340" s="13"/>
      <c r="T340" s="47">
        <f t="shared" ref="T340:AF340" si="2247">IF(G340="",,G340)</f>
        <v>6</v>
      </c>
      <c r="U340" s="47">
        <f t="shared" si="2247"/>
        <v>6</v>
      </c>
      <c r="V340" s="47">
        <f t="shared" si="2247"/>
        <v>6</v>
      </c>
      <c r="W340" s="47">
        <f t="shared" si="2247"/>
        <v>6</v>
      </c>
      <c r="X340" s="47">
        <f t="shared" si="2247"/>
        <v>6</v>
      </c>
      <c r="Y340" s="47">
        <f t="shared" si="2247"/>
        <v>0</v>
      </c>
      <c r="Z340" s="47">
        <f t="shared" si="2247"/>
        <v>0</v>
      </c>
      <c r="AA340" s="47">
        <f t="shared" si="2247"/>
        <v>0</v>
      </c>
      <c r="AB340" s="47">
        <f t="shared" si="2247"/>
        <v>0</v>
      </c>
      <c r="AC340" s="47">
        <f t="shared" si="2247"/>
        <v>0</v>
      </c>
      <c r="AD340" s="47">
        <f t="shared" si="2247"/>
        <v>0</v>
      </c>
      <c r="AE340" s="47">
        <f t="shared" si="2247"/>
        <v>0</v>
      </c>
      <c r="AF340" s="47">
        <f t="shared" si="2247"/>
        <v>0</v>
      </c>
      <c r="AG340" s="27">
        <f>IF(T340=0,"",SUM(T340:AF340))</f>
        <v>30</v>
      </c>
      <c r="AH340" s="11">
        <f t="shared" ref="AH340:AH346" si="2248">SUM(T340:AF340)</f>
        <v>30</v>
      </c>
      <c r="AI340" s="7"/>
      <c r="AJ340" s="7"/>
    </row>
    <row r="341" spans="1:36" s="10" customFormat="1" ht="17.45" customHeight="1" x14ac:dyDescent="0.25">
      <c r="A341" s="7">
        <f t="shared" ref="A341" si="2249">B341</f>
        <v>2</v>
      </c>
      <c r="B341" s="112">
        <v>2</v>
      </c>
      <c r="C341" s="44"/>
      <c r="D341" s="44" t="s">
        <v>101</v>
      </c>
      <c r="E341" s="111" t="str">
        <f>'Opsætning1-5 (2)'!$D$16</f>
        <v>Bænk til klods 50mm</v>
      </c>
      <c r="F341" s="111"/>
      <c r="G341" s="14">
        <v>80</v>
      </c>
      <c r="H341" s="14">
        <v>80</v>
      </c>
      <c r="I341" s="14">
        <v>80</v>
      </c>
      <c r="J341" s="14">
        <v>84</v>
      </c>
      <c r="K341" s="14">
        <v>84</v>
      </c>
      <c r="L341" s="14">
        <v>84</v>
      </c>
      <c r="M341" s="14"/>
      <c r="N341" s="14"/>
      <c r="O341" s="14"/>
      <c r="P341" s="14"/>
      <c r="Q341" s="14"/>
      <c r="R341" s="14"/>
      <c r="S341" s="14"/>
      <c r="T341" s="47">
        <f t="shared" ref="T341:AF341" si="2250">MROUND(G341*$D342*0.01,2.5)</f>
        <v>65</v>
      </c>
      <c r="U341" s="47">
        <f t="shared" si="2250"/>
        <v>65</v>
      </c>
      <c r="V341" s="47">
        <f t="shared" si="2250"/>
        <v>65</v>
      </c>
      <c r="W341" s="47">
        <f t="shared" si="2250"/>
        <v>67.5</v>
      </c>
      <c r="X341" s="47">
        <f t="shared" si="2250"/>
        <v>67.5</v>
      </c>
      <c r="Y341" s="47">
        <f t="shared" si="2250"/>
        <v>67.5</v>
      </c>
      <c r="Z341" s="47">
        <f t="shared" si="2250"/>
        <v>0</v>
      </c>
      <c r="AA341" s="47">
        <f t="shared" si="2250"/>
        <v>0</v>
      </c>
      <c r="AB341" s="47">
        <f t="shared" si="2250"/>
        <v>0</v>
      </c>
      <c r="AC341" s="47">
        <f t="shared" si="2250"/>
        <v>0</v>
      </c>
      <c r="AD341" s="47">
        <f t="shared" si="2250"/>
        <v>0</v>
      </c>
      <c r="AE341" s="47">
        <f t="shared" si="2250"/>
        <v>0</v>
      </c>
      <c r="AF341" s="47">
        <f t="shared" si="2250"/>
        <v>0</v>
      </c>
      <c r="AG341" s="27">
        <f t="shared" ref="AG341" si="2251">IF(T341=0,"",SUMPRODUCT(T341:AF341,T342:AF342))</f>
        <v>1387.5</v>
      </c>
      <c r="AH341" s="11">
        <f t="shared" si="2248"/>
        <v>397.5</v>
      </c>
      <c r="AI341" s="7"/>
      <c r="AJ341" s="7"/>
    </row>
    <row r="342" spans="1:36" s="10" customFormat="1" ht="17.45" customHeight="1" x14ac:dyDescent="0.25">
      <c r="A342" s="7">
        <f t="shared" ref="A342" si="2252">B341</f>
        <v>2</v>
      </c>
      <c r="B342" s="112"/>
      <c r="C342" s="51" t="s">
        <v>102</v>
      </c>
      <c r="D342" s="51">
        <f>Opsætning!$D$10</f>
        <v>80</v>
      </c>
      <c r="E342" s="111" t="s">
        <v>100</v>
      </c>
      <c r="F342" s="111"/>
      <c r="G342" s="13">
        <v>4</v>
      </c>
      <c r="H342" s="13">
        <v>4</v>
      </c>
      <c r="I342" s="13">
        <v>4</v>
      </c>
      <c r="J342" s="13">
        <v>3</v>
      </c>
      <c r="K342" s="13">
        <v>3</v>
      </c>
      <c r="L342" s="13">
        <v>3</v>
      </c>
      <c r="M342" s="13"/>
      <c r="N342" s="13"/>
      <c r="O342" s="13"/>
      <c r="P342" s="13"/>
      <c r="Q342" s="13"/>
      <c r="R342" s="13"/>
      <c r="S342" s="13"/>
      <c r="T342" s="47">
        <f t="shared" ref="T342:AF342" si="2253">IF(G342="",,G342)</f>
        <v>4</v>
      </c>
      <c r="U342" s="47">
        <f t="shared" si="2253"/>
        <v>4</v>
      </c>
      <c r="V342" s="47">
        <f t="shared" si="2253"/>
        <v>4</v>
      </c>
      <c r="W342" s="47">
        <f t="shared" si="2253"/>
        <v>3</v>
      </c>
      <c r="X342" s="47">
        <f t="shared" si="2253"/>
        <v>3</v>
      </c>
      <c r="Y342" s="47">
        <f t="shared" si="2253"/>
        <v>3</v>
      </c>
      <c r="Z342" s="47">
        <f t="shared" si="2253"/>
        <v>0</v>
      </c>
      <c r="AA342" s="47">
        <f t="shared" si="2253"/>
        <v>0</v>
      </c>
      <c r="AB342" s="47">
        <f t="shared" si="2253"/>
        <v>0</v>
      </c>
      <c r="AC342" s="47">
        <f t="shared" si="2253"/>
        <v>0</v>
      </c>
      <c r="AD342" s="47">
        <f t="shared" si="2253"/>
        <v>0</v>
      </c>
      <c r="AE342" s="47">
        <f t="shared" si="2253"/>
        <v>0</v>
      </c>
      <c r="AF342" s="47">
        <f t="shared" si="2253"/>
        <v>0</v>
      </c>
      <c r="AG342" s="27">
        <f t="shared" ref="AG342" si="2254">IF(T342=0,"",SUM(T342:AF342))</f>
        <v>21</v>
      </c>
      <c r="AH342" s="11">
        <f t="shared" si="2248"/>
        <v>21</v>
      </c>
      <c r="AI342" s="7"/>
      <c r="AJ342" s="7"/>
    </row>
    <row r="343" spans="1:36" s="10" customFormat="1" ht="17.45" customHeight="1" x14ac:dyDescent="0.25">
      <c r="A343" s="7">
        <f t="shared" ref="A343" si="2255">B343</f>
        <v>3</v>
      </c>
      <c r="B343" s="112">
        <v>3</v>
      </c>
      <c r="C343" s="44"/>
      <c r="D343" s="44" t="s">
        <v>92</v>
      </c>
      <c r="E343" s="111" t="str">
        <f>'Opsætning1-5 (2)'!$D$20</f>
        <v>Konventionel dødløft m. stop under knæ</v>
      </c>
      <c r="F343" s="111"/>
      <c r="G343" s="8">
        <v>68</v>
      </c>
      <c r="H343" s="8">
        <v>68</v>
      </c>
      <c r="I343" s="9">
        <v>68</v>
      </c>
      <c r="J343" s="9">
        <v>68</v>
      </c>
      <c r="K343" s="9">
        <v>68</v>
      </c>
      <c r="L343" s="16"/>
      <c r="M343" s="14"/>
      <c r="N343" s="14"/>
      <c r="O343" s="14"/>
      <c r="P343" s="14"/>
      <c r="Q343" s="14"/>
      <c r="R343" s="14"/>
      <c r="S343" s="14"/>
      <c r="T343" s="47">
        <f t="shared" ref="T343:AF343" si="2256">MROUND(G343*$D344*0.01,2.5)</f>
        <v>102.5</v>
      </c>
      <c r="U343" s="47">
        <f t="shared" si="2256"/>
        <v>102.5</v>
      </c>
      <c r="V343" s="47">
        <f t="shared" si="2256"/>
        <v>102.5</v>
      </c>
      <c r="W343" s="47">
        <f t="shared" si="2256"/>
        <v>102.5</v>
      </c>
      <c r="X343" s="47">
        <f t="shared" si="2256"/>
        <v>102.5</v>
      </c>
      <c r="Y343" s="47">
        <f t="shared" si="2256"/>
        <v>0</v>
      </c>
      <c r="Z343" s="47">
        <f t="shared" si="2256"/>
        <v>0</v>
      </c>
      <c r="AA343" s="47">
        <f t="shared" si="2256"/>
        <v>0</v>
      </c>
      <c r="AB343" s="47">
        <f t="shared" si="2256"/>
        <v>0</v>
      </c>
      <c r="AC343" s="47">
        <f t="shared" si="2256"/>
        <v>0</v>
      </c>
      <c r="AD343" s="47">
        <f t="shared" si="2256"/>
        <v>0</v>
      </c>
      <c r="AE343" s="47">
        <f t="shared" si="2256"/>
        <v>0</v>
      </c>
      <c r="AF343" s="47">
        <f t="shared" si="2256"/>
        <v>0</v>
      </c>
      <c r="AG343" s="27">
        <f t="shared" ref="AG343" si="2257">IF(T343=0,"",SUMPRODUCT(T343:AF343,T344:AF344))</f>
        <v>3075</v>
      </c>
      <c r="AH343" s="11">
        <f t="shared" si="2248"/>
        <v>512.5</v>
      </c>
      <c r="AI343" s="7"/>
      <c r="AJ343" s="7"/>
    </row>
    <row r="344" spans="1:36" s="10" customFormat="1" ht="17.45" customHeight="1" x14ac:dyDescent="0.25">
      <c r="A344" s="7">
        <f t="shared" ref="A344" si="2258">B343</f>
        <v>3</v>
      </c>
      <c r="B344" s="112"/>
      <c r="C344" s="51" t="s">
        <v>102</v>
      </c>
      <c r="D344" s="51">
        <f>Opsætning!$D$11</f>
        <v>150</v>
      </c>
      <c r="E344" s="111" t="s">
        <v>100</v>
      </c>
      <c r="F344" s="111"/>
      <c r="G344" s="12">
        <v>6</v>
      </c>
      <c r="H344" s="12">
        <v>6</v>
      </c>
      <c r="I344" s="13">
        <v>6</v>
      </c>
      <c r="J344" s="13">
        <v>6</v>
      </c>
      <c r="K344" s="13">
        <v>6</v>
      </c>
      <c r="L344" s="12"/>
      <c r="M344" s="13"/>
      <c r="N344" s="13"/>
      <c r="O344" s="13"/>
      <c r="P344" s="13"/>
      <c r="Q344" s="13"/>
      <c r="R344" s="13"/>
      <c r="S344" s="13"/>
      <c r="T344" s="47">
        <f t="shared" ref="T344:AF344" si="2259">IF(G344="",,G344)</f>
        <v>6</v>
      </c>
      <c r="U344" s="47">
        <f t="shared" si="2259"/>
        <v>6</v>
      </c>
      <c r="V344" s="47">
        <f t="shared" si="2259"/>
        <v>6</v>
      </c>
      <c r="W344" s="47">
        <f t="shared" si="2259"/>
        <v>6</v>
      </c>
      <c r="X344" s="47">
        <f t="shared" si="2259"/>
        <v>6</v>
      </c>
      <c r="Y344" s="47">
        <f t="shared" si="2259"/>
        <v>0</v>
      </c>
      <c r="Z344" s="47">
        <f t="shared" si="2259"/>
        <v>0</v>
      </c>
      <c r="AA344" s="47">
        <f t="shared" si="2259"/>
        <v>0</v>
      </c>
      <c r="AB344" s="47">
        <f t="shared" si="2259"/>
        <v>0</v>
      </c>
      <c r="AC344" s="47">
        <f t="shared" si="2259"/>
        <v>0</v>
      </c>
      <c r="AD344" s="47">
        <f t="shared" si="2259"/>
        <v>0</v>
      </c>
      <c r="AE344" s="47">
        <f t="shared" si="2259"/>
        <v>0</v>
      </c>
      <c r="AF344" s="47">
        <f t="shared" si="2259"/>
        <v>0</v>
      </c>
      <c r="AG344" s="27">
        <f t="shared" ref="AG344" si="2260">IF(T344=0,"",SUM(T344:AF344))</f>
        <v>30</v>
      </c>
      <c r="AH344" s="11">
        <f t="shared" si="2248"/>
        <v>30</v>
      </c>
      <c r="AI344" s="7"/>
      <c r="AJ344" s="7"/>
    </row>
    <row r="345" spans="1:36" s="10" customFormat="1" ht="17.45" customHeight="1" x14ac:dyDescent="0.25">
      <c r="A345" s="7">
        <f t="shared" ref="A345" si="2261">B345</f>
        <v>4</v>
      </c>
      <c r="B345" s="132">
        <v>4</v>
      </c>
      <c r="C345" s="44"/>
      <c r="D345" s="44"/>
      <c r="E345" s="134" t="s">
        <v>53</v>
      </c>
      <c r="F345" s="135"/>
      <c r="G345" s="56" t="s">
        <v>170</v>
      </c>
      <c r="H345" s="56" t="s">
        <v>170</v>
      </c>
      <c r="I345" s="56" t="s">
        <v>170</v>
      </c>
      <c r="J345" s="56" t="s">
        <v>170</v>
      </c>
      <c r="K345" s="14"/>
      <c r="L345" s="14"/>
      <c r="M345" s="14"/>
      <c r="N345" s="14"/>
      <c r="O345" s="14"/>
      <c r="P345" s="14"/>
      <c r="Q345" s="14"/>
      <c r="R345" s="14"/>
      <c r="S345" s="14"/>
      <c r="T345" s="102" t="str">
        <f>G345</f>
        <v>BW</v>
      </c>
      <c r="U345" s="102" t="str">
        <f t="shared" ref="U345:V345" si="2262">H345</f>
        <v>BW</v>
      </c>
      <c r="V345" s="102" t="str">
        <f t="shared" si="2262"/>
        <v>BW</v>
      </c>
      <c r="W345" s="102" t="str">
        <f>J345</f>
        <v>BW</v>
      </c>
      <c r="X345" s="102">
        <f t="shared" ref="X345:AF346" si="2263">K345</f>
        <v>0</v>
      </c>
      <c r="Y345" s="102">
        <f t="shared" si="2263"/>
        <v>0</v>
      </c>
      <c r="Z345" s="102">
        <f t="shared" si="2263"/>
        <v>0</v>
      </c>
      <c r="AA345" s="102">
        <f t="shared" si="2263"/>
        <v>0</v>
      </c>
      <c r="AB345" s="102">
        <f t="shared" si="2263"/>
        <v>0</v>
      </c>
      <c r="AC345" s="102">
        <f t="shared" si="2263"/>
        <v>0</v>
      </c>
      <c r="AD345" s="102">
        <f t="shared" si="2263"/>
        <v>0</v>
      </c>
      <c r="AE345" s="102">
        <f t="shared" si="2263"/>
        <v>0</v>
      </c>
      <c r="AF345" s="102">
        <f t="shared" si="2263"/>
        <v>0</v>
      </c>
      <c r="AG345" s="27">
        <f t="shared" ref="AG345" si="2264">IF(T345=0,"",SUMPRODUCT(T345:AF345,T346:AF346))</f>
        <v>0</v>
      </c>
      <c r="AH345" s="11">
        <f t="shared" si="2248"/>
        <v>0</v>
      </c>
      <c r="AI345" s="7"/>
      <c r="AJ345" s="7"/>
    </row>
    <row r="346" spans="1:36" s="10" customFormat="1" ht="17.45" customHeight="1" x14ac:dyDescent="0.25">
      <c r="A346" s="7">
        <f t="shared" ref="A346" si="2265">B345</f>
        <v>4</v>
      </c>
      <c r="B346" s="133"/>
      <c r="C346" s="51"/>
      <c r="D346" s="51" t="e">
        <f>_xlfn.IFS(D345="squat",Opsætning!#REF!,D345="bænk",Opsætning!#REF!,D345="dødløft",Opsætning!#REF!)</f>
        <v>#N/A</v>
      </c>
      <c r="E346" s="134" t="s">
        <v>100</v>
      </c>
      <c r="F346" s="136"/>
      <c r="G346" s="52">
        <v>10</v>
      </c>
      <c r="H346" s="52">
        <v>10</v>
      </c>
      <c r="I346" s="52">
        <v>10</v>
      </c>
      <c r="J346" s="52">
        <v>10</v>
      </c>
      <c r="K346" s="13"/>
      <c r="L346" s="13"/>
      <c r="M346" s="13"/>
      <c r="N346" s="13"/>
      <c r="O346" s="13"/>
      <c r="P346" s="13"/>
      <c r="Q346" s="13"/>
      <c r="R346" s="13"/>
      <c r="S346" s="13"/>
      <c r="T346" s="47">
        <f t="shared" ref="T346:V346" si="2266">IF(G346="",,G346)</f>
        <v>10</v>
      </c>
      <c r="U346" s="47">
        <f t="shared" si="2266"/>
        <v>10</v>
      </c>
      <c r="V346" s="47">
        <f t="shared" si="2266"/>
        <v>10</v>
      </c>
      <c r="W346" s="102">
        <f>J346</f>
        <v>10</v>
      </c>
      <c r="X346" s="102">
        <f t="shared" si="2263"/>
        <v>0</v>
      </c>
      <c r="Y346" s="102">
        <f t="shared" si="2263"/>
        <v>0</v>
      </c>
      <c r="Z346" s="102">
        <f t="shared" si="2263"/>
        <v>0</v>
      </c>
      <c r="AA346" s="102">
        <f t="shared" si="2263"/>
        <v>0</v>
      </c>
      <c r="AB346" s="102">
        <f t="shared" si="2263"/>
        <v>0</v>
      </c>
      <c r="AC346" s="102">
        <f t="shared" si="2263"/>
        <v>0</v>
      </c>
      <c r="AD346" s="102">
        <f t="shared" si="2263"/>
        <v>0</v>
      </c>
      <c r="AE346" s="102">
        <f t="shared" si="2263"/>
        <v>0</v>
      </c>
      <c r="AF346" s="102">
        <f t="shared" si="2263"/>
        <v>0</v>
      </c>
      <c r="AG346" s="27">
        <f t="shared" ref="AG346" si="2267">IF(T346=0,"",SUM(T346:AF346))</f>
        <v>40</v>
      </c>
      <c r="AH346" s="11">
        <f t="shared" si="2248"/>
        <v>40</v>
      </c>
      <c r="AI346" s="7"/>
      <c r="AJ346" s="7"/>
    </row>
    <row r="347" spans="1:36" customFormat="1" ht="24.6" customHeight="1" x14ac:dyDescent="0.25">
      <c r="A347" s="1"/>
      <c r="B347" s="19"/>
      <c r="C347" s="24"/>
      <c r="D347" s="24"/>
      <c r="E347" s="24"/>
      <c r="F347" s="24"/>
      <c r="G347" s="23"/>
      <c r="H347" s="23"/>
      <c r="I347" s="23"/>
      <c r="J347" s="23"/>
      <c r="K347" s="23"/>
      <c r="L347" s="23"/>
      <c r="M347" s="23"/>
      <c r="N347" s="23"/>
      <c r="O347" s="23"/>
      <c r="P347" s="23"/>
      <c r="Q347" s="23"/>
      <c r="R347" s="23"/>
      <c r="S347" s="23"/>
      <c r="T347" s="24"/>
      <c r="U347" s="24"/>
      <c r="V347" s="24"/>
      <c r="W347" s="24"/>
      <c r="X347" s="24"/>
      <c r="Y347" s="24"/>
      <c r="Z347" s="24"/>
      <c r="AA347" s="24"/>
      <c r="AB347" s="24"/>
      <c r="AC347" s="24"/>
      <c r="AD347" s="24"/>
      <c r="AE347" s="24"/>
      <c r="AF347" s="24"/>
      <c r="AG347" s="25"/>
      <c r="AH347" s="6"/>
      <c r="AI347" s="1"/>
      <c r="AJ347" s="1"/>
    </row>
    <row r="348" spans="1:36" customFormat="1" ht="32.450000000000003" customHeight="1" x14ac:dyDescent="0.25">
      <c r="A348" s="1"/>
      <c r="B348" s="148" t="s">
        <v>113</v>
      </c>
      <c r="C348" s="149"/>
      <c r="D348" s="149"/>
      <c r="E348" s="149"/>
      <c r="F348" s="149" t="s">
        <v>89</v>
      </c>
      <c r="G348" s="149"/>
      <c r="H348" s="149"/>
      <c r="I348" s="149"/>
      <c r="J348" s="149"/>
      <c r="K348" s="149"/>
      <c r="L348" s="149"/>
      <c r="M348" s="149"/>
      <c r="N348" s="149"/>
      <c r="O348" s="149"/>
      <c r="P348" s="149"/>
      <c r="Q348" s="149"/>
      <c r="R348" s="149"/>
      <c r="S348" s="149"/>
      <c r="T348" s="149"/>
      <c r="U348" s="149"/>
      <c r="V348" s="149" t="s">
        <v>40</v>
      </c>
      <c r="W348" s="149"/>
      <c r="X348" s="149"/>
      <c r="Y348" s="149"/>
      <c r="Z348" s="149"/>
      <c r="AA348" s="149"/>
      <c r="AB348" s="149" t="s">
        <v>92</v>
      </c>
      <c r="AC348" s="149"/>
      <c r="AD348" s="149"/>
      <c r="AE348" s="149"/>
      <c r="AF348" s="149"/>
      <c r="AG348" s="149"/>
      <c r="AH348" s="150"/>
      <c r="AI348" s="1"/>
      <c r="AJ348" s="1"/>
    </row>
    <row r="349" spans="1:36" customFormat="1" ht="21.95" customHeight="1" x14ac:dyDescent="0.25">
      <c r="A349" s="1"/>
      <c r="B349" s="151" t="s">
        <v>114</v>
      </c>
      <c r="C349" s="152"/>
      <c r="D349" s="152"/>
      <c r="E349" s="152"/>
      <c r="F349" s="153">
        <f>SUMIF(D306:D346,"squat",AG306:AG346)</f>
        <v>7660</v>
      </c>
      <c r="G349" s="153"/>
      <c r="H349" s="153"/>
      <c r="I349" s="153"/>
      <c r="J349" s="153"/>
      <c r="K349" s="153"/>
      <c r="L349" s="153"/>
      <c r="M349" s="153"/>
      <c r="N349" s="153"/>
      <c r="O349" s="153"/>
      <c r="P349" s="153"/>
      <c r="Q349" s="153"/>
      <c r="R349" s="153"/>
      <c r="S349" s="153"/>
      <c r="T349" s="153"/>
      <c r="U349" s="153"/>
      <c r="V349" s="154">
        <f>SUMIF(D306:D346,"Bænk",AG306:AG347)</f>
        <v>6675</v>
      </c>
      <c r="W349" s="154"/>
      <c r="X349" s="154"/>
      <c r="Y349" s="154"/>
      <c r="Z349" s="154"/>
      <c r="AA349" s="154"/>
      <c r="AB349" s="153">
        <f>SUMIF(D306:D346,"dødløft",AG306:AG347)</f>
        <v>9040</v>
      </c>
      <c r="AC349" s="153"/>
      <c r="AD349" s="153"/>
      <c r="AE349" s="153"/>
      <c r="AF349" s="153"/>
      <c r="AG349" s="153"/>
      <c r="AH349" s="155"/>
      <c r="AI349" s="20">
        <f>(AB349+F349+V349)*1.5/3</f>
        <v>11687.5</v>
      </c>
      <c r="AJ349" s="1"/>
    </row>
    <row r="350" spans="1:36" customFormat="1" ht="21.95" customHeight="1" thickBot="1" x14ac:dyDescent="0.3">
      <c r="A350" s="1"/>
      <c r="B350" s="146" t="s">
        <v>115</v>
      </c>
      <c r="C350" s="147"/>
      <c r="D350" s="147"/>
      <c r="E350" s="147"/>
      <c r="F350" s="109">
        <f>(SUMIF(D306:D346,"squat",AG306:AG346)/SUMIF(D306:D346,"squat",AG307:AG347))/Opsætning!$D$9</f>
        <v>0.66493055555555558</v>
      </c>
      <c r="G350" s="109"/>
      <c r="H350" s="109"/>
      <c r="I350" s="109"/>
      <c r="J350" s="109"/>
      <c r="K350" s="109"/>
      <c r="L350" s="109"/>
      <c r="M350" s="109"/>
      <c r="N350" s="109"/>
      <c r="O350" s="109"/>
      <c r="P350" s="109"/>
      <c r="Q350" s="109"/>
      <c r="R350" s="109"/>
      <c r="S350" s="109"/>
      <c r="T350" s="109"/>
      <c r="U350" s="109"/>
      <c r="V350" s="109">
        <f>SUMIF(D306:D346,"Bænk",AG306:AG347)/SUMIF(D306:D346,"Bænk",AG307:AG347)/Opsætning!$D$10</f>
        <v>0.70709745762711873</v>
      </c>
      <c r="W350" s="109"/>
      <c r="X350" s="109"/>
      <c r="Y350" s="109"/>
      <c r="Z350" s="109"/>
      <c r="AA350" s="109"/>
      <c r="AB350" s="109">
        <f>SUMIF(D306:D346,"dødløft",AG306:AG347)/SUMIF(D306:D346,"dødløft",AG307:AG347)/Opsætning!$D$11</f>
        <v>0.70077519379844966</v>
      </c>
      <c r="AC350" s="109"/>
      <c r="AD350" s="109"/>
      <c r="AE350" s="109"/>
      <c r="AF350" s="109"/>
      <c r="AG350" s="109"/>
      <c r="AH350" s="110"/>
      <c r="AI350" s="1"/>
      <c r="AJ350" s="1"/>
    </row>
    <row r="351" spans="1:36" customFormat="1" ht="17.45" customHeight="1" thickBot="1" x14ac:dyDescent="0.3">
      <c r="A351" s="1"/>
      <c r="G351" s="2"/>
      <c r="H351" s="2"/>
      <c r="I351" s="2"/>
      <c r="J351" s="2"/>
      <c r="K351" s="2"/>
      <c r="L351" s="2"/>
      <c r="M351" s="2"/>
      <c r="N351" s="2"/>
      <c r="O351" s="2"/>
      <c r="P351" s="2"/>
      <c r="Q351" s="2"/>
      <c r="R351" s="2"/>
      <c r="S351" s="2"/>
      <c r="AG351" s="1"/>
      <c r="AH351" s="1"/>
      <c r="AI351" s="1"/>
      <c r="AJ351" s="1"/>
    </row>
    <row r="352" spans="1:36" customFormat="1" ht="17.45" customHeight="1" x14ac:dyDescent="0.25">
      <c r="A352" s="1" t="s">
        <v>93</v>
      </c>
      <c r="B352" s="139" t="s">
        <v>94</v>
      </c>
      <c r="C352" s="140"/>
      <c r="D352" s="141" t="str">
        <f>Opsætning!$D$14</f>
        <v>Navn Navnesen</v>
      </c>
      <c r="E352" s="141"/>
      <c r="F352" s="141"/>
      <c r="G352" s="94"/>
      <c r="H352" s="95"/>
      <c r="I352" s="95"/>
      <c r="J352" s="95"/>
      <c r="K352" s="96"/>
      <c r="L352" s="96"/>
      <c r="M352" s="96"/>
      <c r="N352" s="96"/>
      <c r="O352" s="96"/>
      <c r="P352" s="96"/>
      <c r="Q352" s="96"/>
      <c r="R352" s="96"/>
      <c r="S352" s="96"/>
      <c r="T352" s="97" t="s">
        <v>95</v>
      </c>
      <c r="U352" s="97"/>
      <c r="V352" s="98"/>
      <c r="W352" s="97"/>
      <c r="X352" s="163"/>
      <c r="Y352" s="163"/>
      <c r="Z352" s="163"/>
      <c r="AA352" s="21"/>
      <c r="AB352" s="164"/>
      <c r="AC352" s="164"/>
      <c r="AD352" s="3"/>
      <c r="AE352" s="3"/>
      <c r="AF352" s="3"/>
      <c r="AG352" s="4"/>
      <c r="AH352" s="5"/>
      <c r="AI352" s="1"/>
      <c r="AJ352" s="1"/>
    </row>
    <row r="353" spans="1:36" customFormat="1" ht="53.45" customHeight="1" thickBot="1" x14ac:dyDescent="0.3">
      <c r="A353" s="1" t="s">
        <v>93</v>
      </c>
      <c r="B353" s="144" t="s">
        <v>144</v>
      </c>
      <c r="C353" s="145"/>
      <c r="D353" s="145"/>
      <c r="E353" s="145"/>
      <c r="F353" s="145"/>
      <c r="G353" s="23"/>
      <c r="H353" s="23"/>
      <c r="I353" s="23"/>
      <c r="J353" s="23"/>
      <c r="K353" s="23"/>
      <c r="L353" s="23"/>
      <c r="M353" s="23"/>
      <c r="N353" s="23"/>
      <c r="O353" s="23"/>
      <c r="P353" s="23"/>
      <c r="Q353" s="23"/>
      <c r="R353" s="23"/>
      <c r="S353" s="23"/>
      <c r="T353" s="24"/>
      <c r="U353" s="24"/>
      <c r="V353" s="24"/>
      <c r="W353" s="24"/>
      <c r="X353" s="24"/>
      <c r="Y353" s="24"/>
      <c r="Z353" s="24"/>
      <c r="AA353" s="24"/>
      <c r="AB353" s="24"/>
      <c r="AC353" s="24"/>
      <c r="AD353" s="24"/>
      <c r="AE353" s="24"/>
      <c r="AF353" s="24"/>
      <c r="AG353" s="25"/>
      <c r="AH353" s="6"/>
      <c r="AI353" s="1"/>
      <c r="AJ353" s="1"/>
    </row>
    <row r="354" spans="1:36" customFormat="1" ht="17.45" customHeight="1" x14ac:dyDescent="0.3">
      <c r="A354" s="1" t="s">
        <v>93</v>
      </c>
      <c r="B354" s="41" t="s">
        <v>10</v>
      </c>
      <c r="C354" s="121" t="s">
        <v>134</v>
      </c>
      <c r="D354" s="122"/>
      <c r="E354" s="123" t="str">
        <f>Opsætning!$D$16</f>
        <v>Mandag</v>
      </c>
      <c r="F354" s="124"/>
      <c r="G354" s="156" t="s">
        <v>98</v>
      </c>
      <c r="H354" s="157"/>
      <c r="I354" s="157"/>
      <c r="J354" s="157"/>
      <c r="K354" s="157"/>
      <c r="L354" s="157"/>
      <c r="M354" s="157"/>
      <c r="N354" s="157"/>
      <c r="O354" s="157"/>
      <c r="P354" s="157"/>
      <c r="Q354" s="157"/>
      <c r="R354" s="157"/>
      <c r="S354" s="158"/>
      <c r="T354" s="24"/>
      <c r="U354" s="24"/>
      <c r="V354" s="24"/>
      <c r="W354" s="24"/>
      <c r="X354" s="24"/>
      <c r="Y354" s="24"/>
      <c r="Z354" s="24"/>
      <c r="AA354" s="24"/>
      <c r="AB354" s="24"/>
      <c r="AC354" s="24"/>
      <c r="AD354" s="24"/>
      <c r="AE354" s="24"/>
      <c r="AF354" s="26"/>
      <c r="AG354" s="161"/>
      <c r="AH354" s="162"/>
      <c r="AI354" s="1"/>
      <c r="AJ354" s="1"/>
    </row>
    <row r="355" spans="1:36" customFormat="1" ht="17.45" customHeight="1" thickBot="1" x14ac:dyDescent="0.3">
      <c r="A355" s="1"/>
      <c r="B355" s="130" t="s">
        <v>99</v>
      </c>
      <c r="C355" s="131"/>
      <c r="D355" s="131"/>
      <c r="E355" s="131"/>
      <c r="F355" s="131"/>
      <c r="G355" s="159"/>
      <c r="H355" s="159"/>
      <c r="I355" s="159"/>
      <c r="J355" s="159"/>
      <c r="K355" s="159"/>
      <c r="L355" s="159"/>
      <c r="M355" s="159"/>
      <c r="N355" s="159"/>
      <c r="O355" s="159"/>
      <c r="P355" s="159"/>
      <c r="Q355" s="159"/>
      <c r="R355" s="159"/>
      <c r="S355" s="160"/>
      <c r="T355" s="24"/>
      <c r="U355" s="24"/>
      <c r="V355" s="24"/>
      <c r="W355" s="24"/>
      <c r="X355" s="24"/>
      <c r="Y355" s="24"/>
      <c r="Z355" s="24"/>
      <c r="AA355" s="24"/>
      <c r="AB355" s="24"/>
      <c r="AC355" s="24"/>
      <c r="AD355" s="24"/>
      <c r="AE355" s="24"/>
      <c r="AF355" s="24"/>
      <c r="AG355" s="25"/>
      <c r="AH355" s="6"/>
      <c r="AI355" s="1"/>
      <c r="AJ355" s="1"/>
    </row>
    <row r="356" spans="1:36" s="10" customFormat="1" ht="17.45" customHeight="1" x14ac:dyDescent="0.25">
      <c r="A356" s="7">
        <f>B356</f>
        <v>1</v>
      </c>
      <c r="B356" s="112">
        <v>1</v>
      </c>
      <c r="C356" s="44"/>
      <c r="D356" s="44" t="s">
        <v>89</v>
      </c>
      <c r="E356" s="111" t="str">
        <f>'Opsætning1-5 (2)'!$D$6</f>
        <v>Lowbar Squat</v>
      </c>
      <c r="F356" s="111"/>
      <c r="G356" s="8">
        <v>76</v>
      </c>
      <c r="H356" s="8">
        <v>82</v>
      </c>
      <c r="I356" s="9">
        <v>85</v>
      </c>
      <c r="J356" s="9">
        <v>80</v>
      </c>
      <c r="K356" s="9">
        <v>80</v>
      </c>
      <c r="L356" s="9">
        <v>80</v>
      </c>
      <c r="M356" s="9"/>
      <c r="N356" s="9"/>
      <c r="O356" s="9"/>
      <c r="P356" s="9"/>
      <c r="Q356" s="9"/>
      <c r="R356" s="9"/>
      <c r="S356" s="9"/>
      <c r="T356" s="47">
        <f>MROUND(G356*$D357*0.01,2.5)</f>
        <v>90</v>
      </c>
      <c r="U356" s="47">
        <f t="shared" ref="U356:AF356" si="2268">MROUND(H356*$D357*0.01,2.5)</f>
        <v>97.5</v>
      </c>
      <c r="V356" s="47">
        <f t="shared" si="2268"/>
        <v>102.5</v>
      </c>
      <c r="W356" s="47">
        <f t="shared" si="2268"/>
        <v>95</v>
      </c>
      <c r="X356" s="47">
        <f t="shared" si="2268"/>
        <v>95</v>
      </c>
      <c r="Y356" s="47">
        <f t="shared" si="2268"/>
        <v>95</v>
      </c>
      <c r="Z356" s="47">
        <f t="shared" si="2268"/>
        <v>0</v>
      </c>
      <c r="AA356" s="47">
        <f t="shared" si="2268"/>
        <v>0</v>
      </c>
      <c r="AB356" s="47">
        <f t="shared" si="2268"/>
        <v>0</v>
      </c>
      <c r="AC356" s="47">
        <f t="shared" si="2268"/>
        <v>0</v>
      </c>
      <c r="AD356" s="47">
        <f t="shared" si="2268"/>
        <v>0</v>
      </c>
      <c r="AE356" s="47">
        <f t="shared" si="2268"/>
        <v>0</v>
      </c>
      <c r="AF356" s="47">
        <f t="shared" si="2268"/>
        <v>0</v>
      </c>
      <c r="AG356" s="27">
        <f>IF(T356=0,"",SUMPRODUCT(T356:AF356,T357:AF357))</f>
        <v>2282.5</v>
      </c>
      <c r="AH356" s="11">
        <f>SUM(T356:AF356)</f>
        <v>575</v>
      </c>
      <c r="AI356" s="7"/>
      <c r="AJ356" s="7"/>
    </row>
    <row r="357" spans="1:36" s="10" customFormat="1" ht="17.45" customHeight="1" x14ac:dyDescent="0.25">
      <c r="A357" s="7">
        <f>B356</f>
        <v>1</v>
      </c>
      <c r="B357" s="112"/>
      <c r="C357" s="51" t="s">
        <v>102</v>
      </c>
      <c r="D357" s="51">
        <f>Opsætning!$D$9</f>
        <v>120</v>
      </c>
      <c r="E357" s="111" t="s">
        <v>100</v>
      </c>
      <c r="F357" s="111"/>
      <c r="G357" s="12">
        <v>4</v>
      </c>
      <c r="H357" s="12">
        <v>3</v>
      </c>
      <c r="I357" s="13">
        <v>2</v>
      </c>
      <c r="J357" s="13">
        <v>5</v>
      </c>
      <c r="K357" s="13">
        <v>5</v>
      </c>
      <c r="L357" s="13">
        <v>5</v>
      </c>
      <c r="M357" s="13"/>
      <c r="N357" s="13"/>
      <c r="O357" s="13"/>
      <c r="P357" s="13"/>
      <c r="Q357" s="13"/>
      <c r="R357" s="13"/>
      <c r="S357" s="13"/>
      <c r="T357" s="47">
        <f t="shared" ref="T357:AF357" si="2269">IF(G357="",,G357)</f>
        <v>4</v>
      </c>
      <c r="U357" s="47">
        <f t="shared" si="2269"/>
        <v>3</v>
      </c>
      <c r="V357" s="47">
        <f t="shared" si="2269"/>
        <v>2</v>
      </c>
      <c r="W357" s="47">
        <f t="shared" si="2269"/>
        <v>5</v>
      </c>
      <c r="X357" s="47">
        <f t="shared" si="2269"/>
        <v>5</v>
      </c>
      <c r="Y357" s="47">
        <f t="shared" si="2269"/>
        <v>5</v>
      </c>
      <c r="Z357" s="47">
        <f t="shared" si="2269"/>
        <v>0</v>
      </c>
      <c r="AA357" s="47">
        <f t="shared" si="2269"/>
        <v>0</v>
      </c>
      <c r="AB357" s="47">
        <f t="shared" si="2269"/>
        <v>0</v>
      </c>
      <c r="AC357" s="47">
        <f t="shared" si="2269"/>
        <v>0</v>
      </c>
      <c r="AD357" s="47">
        <f t="shared" si="2269"/>
        <v>0</v>
      </c>
      <c r="AE357" s="47">
        <f t="shared" si="2269"/>
        <v>0</v>
      </c>
      <c r="AF357" s="47">
        <f t="shared" si="2269"/>
        <v>0</v>
      </c>
      <c r="AG357" s="27">
        <f>IF(T357=0,"",SUM(T357:AF357))</f>
        <v>24</v>
      </c>
      <c r="AH357" s="11">
        <f t="shared" ref="AH357:AH363" si="2270">SUM(T357:AF357)</f>
        <v>24</v>
      </c>
      <c r="AI357" s="7"/>
      <c r="AJ357" s="7"/>
    </row>
    <row r="358" spans="1:36" s="10" customFormat="1" ht="17.45" customHeight="1" x14ac:dyDescent="0.25">
      <c r="A358" s="7">
        <f t="shared" ref="A358" si="2271">B358</f>
        <v>2</v>
      </c>
      <c r="B358" s="112">
        <v>2</v>
      </c>
      <c r="C358" s="44"/>
      <c r="D358" s="44" t="s">
        <v>101</v>
      </c>
      <c r="E358" s="111" t="str">
        <f>'Opsætning1-5 (2)'!$D$12</f>
        <v>Bænkpres</v>
      </c>
      <c r="F358" s="111"/>
      <c r="G358" s="14">
        <v>76</v>
      </c>
      <c r="H358" s="14">
        <v>80</v>
      </c>
      <c r="I358" s="14">
        <v>84</v>
      </c>
      <c r="J358" s="14">
        <v>80</v>
      </c>
      <c r="K358" s="14">
        <v>80</v>
      </c>
      <c r="L358" s="14">
        <v>80</v>
      </c>
      <c r="M358" s="14">
        <v>80</v>
      </c>
      <c r="N358" s="14"/>
      <c r="O358" s="14"/>
      <c r="P358" s="14"/>
      <c r="Q358" s="14"/>
      <c r="R358" s="14"/>
      <c r="S358" s="14"/>
      <c r="T358" s="47">
        <f t="shared" ref="T358:AF358" si="2272">MROUND(G358*$D359*0.01,2.5)</f>
        <v>60</v>
      </c>
      <c r="U358" s="47">
        <f t="shared" si="2272"/>
        <v>65</v>
      </c>
      <c r="V358" s="47">
        <f t="shared" si="2272"/>
        <v>67.5</v>
      </c>
      <c r="W358" s="47">
        <f t="shared" si="2272"/>
        <v>65</v>
      </c>
      <c r="X358" s="47">
        <f t="shared" si="2272"/>
        <v>65</v>
      </c>
      <c r="Y358" s="47">
        <f t="shared" si="2272"/>
        <v>65</v>
      </c>
      <c r="Z358" s="47">
        <f t="shared" si="2272"/>
        <v>65</v>
      </c>
      <c r="AA358" s="47">
        <f t="shared" si="2272"/>
        <v>0</v>
      </c>
      <c r="AB358" s="47">
        <f t="shared" si="2272"/>
        <v>0</v>
      </c>
      <c r="AC358" s="47">
        <f t="shared" si="2272"/>
        <v>0</v>
      </c>
      <c r="AD358" s="47">
        <f t="shared" si="2272"/>
        <v>0</v>
      </c>
      <c r="AE358" s="47">
        <f t="shared" si="2272"/>
        <v>0</v>
      </c>
      <c r="AF358" s="47">
        <f t="shared" si="2272"/>
        <v>0</v>
      </c>
      <c r="AG358" s="27">
        <f t="shared" ref="AG358" si="2273">IF(T358=0,"",SUMPRODUCT(T358:AF358,T359:AF359))</f>
        <v>1802.5</v>
      </c>
      <c r="AH358" s="11">
        <f t="shared" si="2270"/>
        <v>452.5</v>
      </c>
      <c r="AI358" s="7"/>
      <c r="AJ358" s="7"/>
    </row>
    <row r="359" spans="1:36" s="10" customFormat="1" ht="17.45" customHeight="1" x14ac:dyDescent="0.25">
      <c r="A359" s="7">
        <f t="shared" ref="A359" si="2274">B358</f>
        <v>2</v>
      </c>
      <c r="B359" s="112"/>
      <c r="C359" s="51" t="s">
        <v>102</v>
      </c>
      <c r="D359" s="51">
        <f>Opsætning!$D$10</f>
        <v>80</v>
      </c>
      <c r="E359" s="111" t="s">
        <v>100</v>
      </c>
      <c r="F359" s="111"/>
      <c r="G359" s="13">
        <v>5</v>
      </c>
      <c r="H359" s="13">
        <v>4</v>
      </c>
      <c r="I359" s="13">
        <v>3</v>
      </c>
      <c r="J359" s="13">
        <v>4</v>
      </c>
      <c r="K359" s="13">
        <v>4</v>
      </c>
      <c r="L359" s="13">
        <v>4</v>
      </c>
      <c r="M359" s="13">
        <v>4</v>
      </c>
      <c r="N359" s="13"/>
      <c r="O359" s="13"/>
      <c r="P359" s="13"/>
      <c r="Q359" s="13"/>
      <c r="R359" s="13"/>
      <c r="S359" s="13"/>
      <c r="T359" s="47">
        <f t="shared" ref="T359:AF359" si="2275">IF(G359="",,G359)</f>
        <v>5</v>
      </c>
      <c r="U359" s="47">
        <f t="shared" si="2275"/>
        <v>4</v>
      </c>
      <c r="V359" s="47">
        <f t="shared" si="2275"/>
        <v>3</v>
      </c>
      <c r="W359" s="47">
        <f t="shared" si="2275"/>
        <v>4</v>
      </c>
      <c r="X359" s="47">
        <f t="shared" si="2275"/>
        <v>4</v>
      </c>
      <c r="Y359" s="47">
        <f t="shared" si="2275"/>
        <v>4</v>
      </c>
      <c r="Z359" s="47">
        <f t="shared" si="2275"/>
        <v>4</v>
      </c>
      <c r="AA359" s="47">
        <f t="shared" si="2275"/>
        <v>0</v>
      </c>
      <c r="AB359" s="47">
        <f t="shared" si="2275"/>
        <v>0</v>
      </c>
      <c r="AC359" s="47">
        <f t="shared" si="2275"/>
        <v>0</v>
      </c>
      <c r="AD359" s="47">
        <f t="shared" si="2275"/>
        <v>0</v>
      </c>
      <c r="AE359" s="47">
        <f t="shared" si="2275"/>
        <v>0</v>
      </c>
      <c r="AF359" s="47">
        <f t="shared" si="2275"/>
        <v>0</v>
      </c>
      <c r="AG359" s="27">
        <f t="shared" ref="AG359" si="2276">IF(T359=0,"",SUM(T359:AF359))</f>
        <v>28</v>
      </c>
      <c r="AH359" s="11">
        <f t="shared" si="2270"/>
        <v>28</v>
      </c>
      <c r="AI359" s="7"/>
      <c r="AJ359" s="7"/>
    </row>
    <row r="360" spans="1:36" s="10" customFormat="1" ht="17.45" customHeight="1" x14ac:dyDescent="0.25">
      <c r="A360" s="7">
        <f t="shared" ref="A360" si="2277">B360</f>
        <v>3</v>
      </c>
      <c r="B360" s="112">
        <v>3</v>
      </c>
      <c r="C360" s="44" t="str">
        <f>'Opsætning1-5 (2)'!$E$14</f>
        <v>Tempo</v>
      </c>
      <c r="D360" s="44" t="s">
        <v>101</v>
      </c>
      <c r="E360" s="111" t="str">
        <f>'Opsætning1-5 (2)'!$D$14</f>
        <v>Tempo bænk 3 sek ned</v>
      </c>
      <c r="F360" s="111"/>
      <c r="G360" s="15">
        <f>IF($C$10="tempo",58,72)</f>
        <v>58</v>
      </c>
      <c r="H360" s="15">
        <f t="shared" ref="H360:I360" si="2278">IF($C$10="tempo",58,72)</f>
        <v>58</v>
      </c>
      <c r="I360" s="15">
        <f t="shared" si="2278"/>
        <v>58</v>
      </c>
      <c r="J360" s="15"/>
      <c r="K360" s="16"/>
      <c r="L360" s="16"/>
      <c r="M360" s="14"/>
      <c r="N360" s="14"/>
      <c r="O360" s="14"/>
      <c r="P360" s="14"/>
      <c r="Q360" s="14"/>
      <c r="R360" s="14"/>
      <c r="S360" s="14"/>
      <c r="T360" s="47">
        <f t="shared" ref="T360:AF360" si="2279">MROUND(G360*$D361*0.01,2.5)</f>
        <v>47.5</v>
      </c>
      <c r="U360" s="47">
        <f t="shared" si="2279"/>
        <v>47.5</v>
      </c>
      <c r="V360" s="47">
        <f t="shared" si="2279"/>
        <v>47.5</v>
      </c>
      <c r="W360" s="47">
        <f t="shared" si="2279"/>
        <v>0</v>
      </c>
      <c r="X360" s="47">
        <f t="shared" si="2279"/>
        <v>0</v>
      </c>
      <c r="Y360" s="47">
        <f t="shared" si="2279"/>
        <v>0</v>
      </c>
      <c r="Z360" s="47">
        <f t="shared" si="2279"/>
        <v>0</v>
      </c>
      <c r="AA360" s="47">
        <f t="shared" si="2279"/>
        <v>0</v>
      </c>
      <c r="AB360" s="47">
        <f t="shared" si="2279"/>
        <v>0</v>
      </c>
      <c r="AC360" s="47">
        <f t="shared" si="2279"/>
        <v>0</v>
      </c>
      <c r="AD360" s="47">
        <f t="shared" si="2279"/>
        <v>0</v>
      </c>
      <c r="AE360" s="47">
        <f t="shared" si="2279"/>
        <v>0</v>
      </c>
      <c r="AF360" s="47">
        <f t="shared" si="2279"/>
        <v>0</v>
      </c>
      <c r="AG360" s="27">
        <f t="shared" ref="AG360" si="2280">IF(T360=0,"",SUMPRODUCT(T360:AF360,T361:AF361))</f>
        <v>855</v>
      </c>
      <c r="AH360" s="11">
        <f t="shared" si="2270"/>
        <v>142.5</v>
      </c>
      <c r="AI360" s="7"/>
      <c r="AJ360" s="7"/>
    </row>
    <row r="361" spans="1:36" s="10" customFormat="1" ht="17.45" customHeight="1" x14ac:dyDescent="0.25">
      <c r="A361" s="7">
        <f t="shared" ref="A361" si="2281">B360</f>
        <v>3</v>
      </c>
      <c r="B361" s="112"/>
      <c r="C361" s="51" t="s">
        <v>102</v>
      </c>
      <c r="D361" s="51">
        <f>Opsætning!$D$10</f>
        <v>80</v>
      </c>
      <c r="E361" s="111" t="s">
        <v>100</v>
      </c>
      <c r="F361" s="111"/>
      <c r="G361" s="17">
        <f>IF($C$10="tempo",6,6)</f>
        <v>6</v>
      </c>
      <c r="H361" s="17">
        <f t="shared" ref="H361:I361" si="2282">IF($C$10="tempo",6,6)</f>
        <v>6</v>
      </c>
      <c r="I361" s="17">
        <f t="shared" si="2282"/>
        <v>6</v>
      </c>
      <c r="J361" s="17"/>
      <c r="K361" s="12"/>
      <c r="L361" s="12"/>
      <c r="M361" s="13"/>
      <c r="N361" s="13"/>
      <c r="O361" s="13"/>
      <c r="P361" s="13"/>
      <c r="Q361" s="13"/>
      <c r="R361" s="13"/>
      <c r="S361" s="13"/>
      <c r="T361" s="47">
        <f t="shared" ref="T361:AF361" si="2283">IF(G361="",,G361)</f>
        <v>6</v>
      </c>
      <c r="U361" s="47">
        <f t="shared" si="2283"/>
        <v>6</v>
      </c>
      <c r="V361" s="47">
        <f t="shared" si="2283"/>
        <v>6</v>
      </c>
      <c r="W361" s="47">
        <f t="shared" si="2283"/>
        <v>0</v>
      </c>
      <c r="X361" s="47">
        <f t="shared" si="2283"/>
        <v>0</v>
      </c>
      <c r="Y361" s="47">
        <f t="shared" si="2283"/>
        <v>0</v>
      </c>
      <c r="Z361" s="47">
        <f t="shared" si="2283"/>
        <v>0</v>
      </c>
      <c r="AA361" s="47">
        <f t="shared" si="2283"/>
        <v>0</v>
      </c>
      <c r="AB361" s="47">
        <f t="shared" si="2283"/>
        <v>0</v>
      </c>
      <c r="AC361" s="47">
        <f t="shared" si="2283"/>
        <v>0</v>
      </c>
      <c r="AD361" s="47">
        <f t="shared" si="2283"/>
        <v>0</v>
      </c>
      <c r="AE361" s="47">
        <f t="shared" si="2283"/>
        <v>0</v>
      </c>
      <c r="AF361" s="47">
        <f t="shared" si="2283"/>
        <v>0</v>
      </c>
      <c r="AG361" s="27">
        <f t="shared" ref="AG361" si="2284">IF(T361=0,"",SUM(T361:AF361))</f>
        <v>18</v>
      </c>
      <c r="AH361" s="11">
        <f t="shared" si="2270"/>
        <v>18</v>
      </c>
      <c r="AI361" s="7"/>
      <c r="AJ361" s="7"/>
    </row>
    <row r="362" spans="1:36" s="10" customFormat="1" ht="17.45" customHeight="1" x14ac:dyDescent="0.25">
      <c r="A362" s="7">
        <f t="shared" ref="A362" si="2285">B362</f>
        <v>4</v>
      </c>
      <c r="B362" s="132">
        <v>4</v>
      </c>
      <c r="C362" s="44"/>
      <c r="D362" s="44"/>
      <c r="E362" s="111" t="s">
        <v>168</v>
      </c>
      <c r="F362" s="111"/>
      <c r="G362" s="16" t="s">
        <v>111</v>
      </c>
      <c r="H362" s="16" t="s">
        <v>111</v>
      </c>
      <c r="I362" s="16" t="s">
        <v>111</v>
      </c>
      <c r="J362" s="16" t="s">
        <v>111</v>
      </c>
      <c r="K362" s="14"/>
      <c r="L362" s="14"/>
      <c r="M362" s="14"/>
      <c r="N362" s="14"/>
      <c r="O362" s="14"/>
      <c r="P362" s="14"/>
      <c r="Q362" s="14"/>
      <c r="R362" s="14"/>
      <c r="S362" s="14"/>
      <c r="T362" s="102" t="str">
        <f>G362</f>
        <v>RIR 2</v>
      </c>
      <c r="U362" s="102" t="str">
        <f t="shared" ref="U362:V362" si="2286">H362</f>
        <v>RIR 2</v>
      </c>
      <c r="V362" s="102" t="str">
        <f t="shared" si="2286"/>
        <v>RIR 2</v>
      </c>
      <c r="W362" s="102" t="str">
        <f>J362</f>
        <v>RIR 2</v>
      </c>
      <c r="X362" s="102">
        <f t="shared" ref="X362:AF363" si="2287">K362</f>
        <v>0</v>
      </c>
      <c r="Y362" s="102">
        <f t="shared" si="2287"/>
        <v>0</v>
      </c>
      <c r="Z362" s="102">
        <f t="shared" si="2287"/>
        <v>0</v>
      </c>
      <c r="AA362" s="102">
        <f t="shared" si="2287"/>
        <v>0</v>
      </c>
      <c r="AB362" s="102">
        <f t="shared" si="2287"/>
        <v>0</v>
      </c>
      <c r="AC362" s="102">
        <f t="shared" si="2287"/>
        <v>0</v>
      </c>
      <c r="AD362" s="102">
        <f t="shared" si="2287"/>
        <v>0</v>
      </c>
      <c r="AE362" s="102">
        <f t="shared" si="2287"/>
        <v>0</v>
      </c>
      <c r="AF362" s="102">
        <f t="shared" si="2287"/>
        <v>0</v>
      </c>
      <c r="AG362" s="27">
        <f t="shared" ref="AG362" si="2288">IF(T362=0,"",SUMPRODUCT(T362:AF362,T363:AF363))</f>
        <v>0</v>
      </c>
      <c r="AH362" s="11">
        <f t="shared" si="2270"/>
        <v>0</v>
      </c>
      <c r="AI362" s="7"/>
      <c r="AJ362" s="7"/>
    </row>
    <row r="363" spans="1:36" s="10" customFormat="1" ht="17.45" customHeight="1" x14ac:dyDescent="0.25">
      <c r="A363" s="7">
        <f t="shared" ref="A363" si="2289">B362</f>
        <v>4</v>
      </c>
      <c r="B363" s="133"/>
      <c r="C363" s="51"/>
      <c r="D363" s="51" t="e">
        <f>_xlfn.IFS(D362="squat",Opsætning!#REF!,D362="bænk",Opsætning!#REF!,D362="dødløft",Opsætning!#REF!)</f>
        <v>#N/A</v>
      </c>
      <c r="E363" s="134" t="s">
        <v>100</v>
      </c>
      <c r="F363" s="136"/>
      <c r="G363" s="12">
        <v>12</v>
      </c>
      <c r="H363" s="12">
        <v>12</v>
      </c>
      <c r="I363" s="12">
        <v>12</v>
      </c>
      <c r="J363" s="12">
        <v>12</v>
      </c>
      <c r="K363" s="13"/>
      <c r="L363" s="13"/>
      <c r="M363" s="13"/>
      <c r="N363" s="13"/>
      <c r="O363" s="13"/>
      <c r="P363" s="13"/>
      <c r="Q363" s="13"/>
      <c r="R363" s="13"/>
      <c r="S363" s="13"/>
      <c r="T363" s="47">
        <f t="shared" ref="T363:V363" si="2290">IF(G363="",,G363)</f>
        <v>12</v>
      </c>
      <c r="U363" s="47">
        <f t="shared" si="2290"/>
        <v>12</v>
      </c>
      <c r="V363" s="47">
        <f t="shared" si="2290"/>
        <v>12</v>
      </c>
      <c r="W363" s="102">
        <f>J363</f>
        <v>12</v>
      </c>
      <c r="X363" s="102">
        <f t="shared" si="2287"/>
        <v>0</v>
      </c>
      <c r="Y363" s="102">
        <f t="shared" si="2287"/>
        <v>0</v>
      </c>
      <c r="Z363" s="102">
        <f t="shared" si="2287"/>
        <v>0</v>
      </c>
      <c r="AA363" s="102">
        <f t="shared" si="2287"/>
        <v>0</v>
      </c>
      <c r="AB363" s="102">
        <f t="shared" si="2287"/>
        <v>0</v>
      </c>
      <c r="AC363" s="102">
        <f t="shared" si="2287"/>
        <v>0</v>
      </c>
      <c r="AD363" s="102">
        <f t="shared" si="2287"/>
        <v>0</v>
      </c>
      <c r="AE363" s="102">
        <f t="shared" si="2287"/>
        <v>0</v>
      </c>
      <c r="AF363" s="102">
        <f t="shared" si="2287"/>
        <v>0</v>
      </c>
      <c r="AG363" s="27">
        <f t="shared" ref="AG363" si="2291">IF(T363=0,"",SUM(T363:AF363))</f>
        <v>48</v>
      </c>
      <c r="AH363" s="11">
        <f t="shared" si="2270"/>
        <v>48</v>
      </c>
      <c r="AI363" s="7"/>
      <c r="AJ363" s="7"/>
    </row>
    <row r="364" spans="1:36" s="10" customFormat="1" ht="17.45" customHeight="1" thickBot="1" x14ac:dyDescent="0.3">
      <c r="A364" s="7"/>
      <c r="B364" s="58"/>
      <c r="C364" s="59"/>
      <c r="D364" s="59"/>
      <c r="E364" s="103"/>
      <c r="F364" s="103"/>
      <c r="G364" s="28"/>
      <c r="H364" s="28"/>
      <c r="I364" s="28"/>
      <c r="J364" s="28"/>
      <c r="K364" s="28"/>
      <c r="L364" s="28"/>
      <c r="M364" s="28"/>
      <c r="N364" s="28"/>
      <c r="O364" s="28"/>
      <c r="P364" s="28"/>
      <c r="Q364" s="28"/>
      <c r="R364" s="28"/>
      <c r="S364" s="28"/>
      <c r="T364" s="47"/>
      <c r="U364" s="47"/>
      <c r="V364" s="47"/>
      <c r="W364" s="47"/>
      <c r="X364" s="47"/>
      <c r="Y364" s="47"/>
      <c r="Z364" s="47"/>
      <c r="AA364" s="47"/>
      <c r="AB364" s="47"/>
      <c r="AC364" s="47"/>
      <c r="AD364" s="47"/>
      <c r="AE364" s="47"/>
      <c r="AF364" s="47"/>
      <c r="AG364" s="27"/>
      <c r="AH364" s="18"/>
      <c r="AI364" s="7"/>
      <c r="AJ364" s="7"/>
    </row>
    <row r="365" spans="1:36" customFormat="1" ht="17.45" customHeight="1" x14ac:dyDescent="0.3">
      <c r="A365" s="1" t="s">
        <v>93</v>
      </c>
      <c r="B365" s="41" t="s">
        <v>10</v>
      </c>
      <c r="C365" s="121" t="s">
        <v>134</v>
      </c>
      <c r="D365" s="122"/>
      <c r="E365" s="123" t="str">
        <f>Opsætning!$D$17</f>
        <v>Tirsdag</v>
      </c>
      <c r="F365" s="124"/>
      <c r="G365" s="156" t="s">
        <v>98</v>
      </c>
      <c r="H365" s="157"/>
      <c r="I365" s="157"/>
      <c r="J365" s="157"/>
      <c r="K365" s="157"/>
      <c r="L365" s="157"/>
      <c r="M365" s="157"/>
      <c r="N365" s="157"/>
      <c r="O365" s="157"/>
      <c r="P365" s="157"/>
      <c r="Q365" s="157"/>
      <c r="R365" s="157"/>
      <c r="S365" s="158"/>
      <c r="T365" s="38"/>
      <c r="U365" s="38"/>
      <c r="V365" s="38"/>
      <c r="W365" s="38"/>
      <c r="X365" s="38"/>
      <c r="Y365" s="38"/>
      <c r="Z365" s="38"/>
      <c r="AA365" s="38"/>
      <c r="AB365" s="38"/>
      <c r="AC365" s="38"/>
      <c r="AD365" s="38"/>
      <c r="AE365" s="38"/>
      <c r="AF365" s="42"/>
      <c r="AG365" s="161"/>
      <c r="AH365" s="162"/>
      <c r="AI365" s="1"/>
      <c r="AJ365" s="1"/>
    </row>
    <row r="366" spans="1:36" customFormat="1" ht="17.45" customHeight="1" thickBot="1" x14ac:dyDescent="0.3">
      <c r="A366" s="1"/>
      <c r="B366" s="130" t="s">
        <v>105</v>
      </c>
      <c r="C366" s="131"/>
      <c r="D366" s="131"/>
      <c r="E366" s="131"/>
      <c r="F366" s="131"/>
      <c r="G366" s="159"/>
      <c r="H366" s="159"/>
      <c r="I366" s="159"/>
      <c r="J366" s="159"/>
      <c r="K366" s="159"/>
      <c r="L366" s="159"/>
      <c r="M366" s="159"/>
      <c r="N366" s="159"/>
      <c r="O366" s="159"/>
      <c r="P366" s="159"/>
      <c r="Q366" s="159"/>
      <c r="R366" s="159"/>
      <c r="S366" s="160"/>
      <c r="T366" s="38"/>
      <c r="U366" s="38"/>
      <c r="V366" s="38"/>
      <c r="W366" s="38"/>
      <c r="X366" s="38"/>
      <c r="Y366" s="38"/>
      <c r="Z366" s="38"/>
      <c r="AA366" s="38"/>
      <c r="AB366" s="38"/>
      <c r="AC366" s="38"/>
      <c r="AD366" s="38"/>
      <c r="AE366" s="38"/>
      <c r="AF366" s="38"/>
      <c r="AG366" s="25"/>
      <c r="AH366" s="6"/>
      <c r="AI366" s="1"/>
      <c r="AJ366" s="1"/>
    </row>
    <row r="367" spans="1:36" s="10" customFormat="1" ht="17.45" customHeight="1" x14ac:dyDescent="0.25">
      <c r="A367" s="7">
        <f>B367</f>
        <v>1</v>
      </c>
      <c r="B367" s="112">
        <v>1</v>
      </c>
      <c r="C367" s="44" t="str">
        <f>'Opsætning1-5 (2)'!$E$8</f>
        <v>Tempo</v>
      </c>
      <c r="D367" s="44" t="s">
        <v>89</v>
      </c>
      <c r="E367" s="111" t="s">
        <v>167</v>
      </c>
      <c r="F367" s="111"/>
      <c r="G367" s="8">
        <f>IF($C$17="tempo",57,72)</f>
        <v>57</v>
      </c>
      <c r="H367" s="8">
        <f t="shared" ref="H367:K367" si="2292">IF($C$17="tempo",57,72)</f>
        <v>57</v>
      </c>
      <c r="I367" s="8">
        <f t="shared" si="2292"/>
        <v>57</v>
      </c>
      <c r="J367" s="8">
        <f t="shared" si="2292"/>
        <v>57</v>
      </c>
      <c r="K367" s="8">
        <f t="shared" si="2292"/>
        <v>57</v>
      </c>
      <c r="L367" s="9"/>
      <c r="M367" s="9"/>
      <c r="N367" s="9"/>
      <c r="O367" s="9"/>
      <c r="P367" s="9"/>
      <c r="Q367" s="9"/>
      <c r="R367" s="9"/>
      <c r="S367" s="9"/>
      <c r="T367" s="47">
        <f>MROUND(G367*$D368*0.01,2.5)</f>
        <v>67.5</v>
      </c>
      <c r="U367" s="47">
        <f t="shared" ref="U367:AF367" si="2293">MROUND(H367*$D368*0.01,2.5)</f>
        <v>67.5</v>
      </c>
      <c r="V367" s="47">
        <f t="shared" si="2293"/>
        <v>67.5</v>
      </c>
      <c r="W367" s="47">
        <f t="shared" si="2293"/>
        <v>67.5</v>
      </c>
      <c r="X367" s="47">
        <f t="shared" si="2293"/>
        <v>67.5</v>
      </c>
      <c r="Y367" s="47">
        <f t="shared" si="2293"/>
        <v>0</v>
      </c>
      <c r="Z367" s="47">
        <f t="shared" si="2293"/>
        <v>0</v>
      </c>
      <c r="AA367" s="47">
        <f t="shared" si="2293"/>
        <v>0</v>
      </c>
      <c r="AB367" s="47">
        <f t="shared" si="2293"/>
        <v>0</v>
      </c>
      <c r="AC367" s="47">
        <f t="shared" si="2293"/>
        <v>0</v>
      </c>
      <c r="AD367" s="47">
        <f t="shared" si="2293"/>
        <v>0</v>
      </c>
      <c r="AE367" s="47">
        <f t="shared" si="2293"/>
        <v>0</v>
      </c>
      <c r="AF367" s="47">
        <f t="shared" si="2293"/>
        <v>0</v>
      </c>
      <c r="AG367" s="27">
        <f>IF(T367=0,"",SUMPRODUCT(T367:AF367,T368:AF368))</f>
        <v>2025</v>
      </c>
      <c r="AH367" s="11">
        <f>SUM(T367:AF367)</f>
        <v>337.5</v>
      </c>
      <c r="AI367" s="7"/>
      <c r="AJ367" s="7"/>
    </row>
    <row r="368" spans="1:36" s="10" customFormat="1" ht="17.45" customHeight="1" x14ac:dyDescent="0.25">
      <c r="A368" s="7">
        <f>B367</f>
        <v>1</v>
      </c>
      <c r="B368" s="112"/>
      <c r="C368" s="51" t="s">
        <v>102</v>
      </c>
      <c r="D368" s="51">
        <f>Opsætning!$D$9</f>
        <v>120</v>
      </c>
      <c r="E368" s="111" t="s">
        <v>100</v>
      </c>
      <c r="F368" s="111"/>
      <c r="G368" s="12">
        <f>IF($C$17="tempo",6,8)</f>
        <v>6</v>
      </c>
      <c r="H368" s="12">
        <f t="shared" ref="H368:K368" si="2294">IF($C$17="tempo",6,8)</f>
        <v>6</v>
      </c>
      <c r="I368" s="12">
        <f t="shared" si="2294"/>
        <v>6</v>
      </c>
      <c r="J368" s="12">
        <f t="shared" si="2294"/>
        <v>6</v>
      </c>
      <c r="K368" s="12">
        <f t="shared" si="2294"/>
        <v>6</v>
      </c>
      <c r="L368" s="13"/>
      <c r="M368" s="13"/>
      <c r="N368" s="13"/>
      <c r="O368" s="13"/>
      <c r="P368" s="13"/>
      <c r="Q368" s="13"/>
      <c r="R368" s="13"/>
      <c r="S368" s="13"/>
      <c r="T368" s="47">
        <f t="shared" ref="T368:AF368" si="2295">IF(G368="",,G368)</f>
        <v>6</v>
      </c>
      <c r="U368" s="47">
        <f t="shared" si="2295"/>
        <v>6</v>
      </c>
      <c r="V368" s="47">
        <f t="shared" si="2295"/>
        <v>6</v>
      </c>
      <c r="W368" s="47">
        <f t="shared" si="2295"/>
        <v>6</v>
      </c>
      <c r="X368" s="47">
        <f t="shared" si="2295"/>
        <v>6</v>
      </c>
      <c r="Y368" s="47">
        <f t="shared" si="2295"/>
        <v>0</v>
      </c>
      <c r="Z368" s="47">
        <f t="shared" si="2295"/>
        <v>0</v>
      </c>
      <c r="AA368" s="47">
        <f t="shared" si="2295"/>
        <v>0</v>
      </c>
      <c r="AB368" s="47">
        <f t="shared" si="2295"/>
        <v>0</v>
      </c>
      <c r="AC368" s="47">
        <f t="shared" si="2295"/>
        <v>0</v>
      </c>
      <c r="AD368" s="47">
        <f t="shared" si="2295"/>
        <v>0</v>
      </c>
      <c r="AE368" s="47">
        <f t="shared" si="2295"/>
        <v>0</v>
      </c>
      <c r="AF368" s="47">
        <f t="shared" si="2295"/>
        <v>0</v>
      </c>
      <c r="AG368" s="27">
        <f>IF(T368=0,"",SUM(T368:AF368))</f>
        <v>30</v>
      </c>
      <c r="AH368" s="11">
        <f t="shared" ref="AH368:AH374" si="2296">SUM(T368:AF368)</f>
        <v>30</v>
      </c>
      <c r="AI368" s="7"/>
      <c r="AJ368" s="7"/>
    </row>
    <row r="369" spans="1:36" s="10" customFormat="1" ht="17.45" customHeight="1" x14ac:dyDescent="0.25">
      <c r="A369" s="7">
        <f t="shared" ref="A369" si="2297">B369</f>
        <v>2</v>
      </c>
      <c r="B369" s="112">
        <v>2</v>
      </c>
      <c r="C369" s="44"/>
      <c r="D369" s="44" t="s">
        <v>101</v>
      </c>
      <c r="E369" s="111" t="str">
        <f>'Opsætning1-5 (2)'!$D$15</f>
        <v>Bænk med 2-3 sek. Stop</v>
      </c>
      <c r="F369" s="111"/>
      <c r="G369" s="14">
        <v>72</v>
      </c>
      <c r="H369" s="14">
        <v>75</v>
      </c>
      <c r="I369" s="14">
        <v>75</v>
      </c>
      <c r="J369" s="14">
        <v>77</v>
      </c>
      <c r="K369" s="14">
        <v>77</v>
      </c>
      <c r="L369" s="14">
        <v>77</v>
      </c>
      <c r="M369" s="14"/>
      <c r="N369" s="14"/>
      <c r="O369" s="14"/>
      <c r="P369" s="14"/>
      <c r="Q369" s="14"/>
      <c r="R369" s="14"/>
      <c r="S369" s="14"/>
      <c r="T369" s="47">
        <f t="shared" ref="T369:AF369" si="2298">MROUND(G369*$D370*0.01,2.5)</f>
        <v>57.5</v>
      </c>
      <c r="U369" s="47">
        <f t="shared" si="2298"/>
        <v>60</v>
      </c>
      <c r="V369" s="47">
        <f t="shared" si="2298"/>
        <v>60</v>
      </c>
      <c r="W369" s="47">
        <f t="shared" si="2298"/>
        <v>62.5</v>
      </c>
      <c r="X369" s="47">
        <f t="shared" si="2298"/>
        <v>62.5</v>
      </c>
      <c r="Y369" s="47">
        <f t="shared" si="2298"/>
        <v>62.5</v>
      </c>
      <c r="Z369" s="47">
        <f t="shared" si="2298"/>
        <v>0</v>
      </c>
      <c r="AA369" s="47">
        <f t="shared" si="2298"/>
        <v>0</v>
      </c>
      <c r="AB369" s="47">
        <f t="shared" si="2298"/>
        <v>0</v>
      </c>
      <c r="AC369" s="47">
        <f t="shared" si="2298"/>
        <v>0</v>
      </c>
      <c r="AD369" s="47">
        <f t="shared" si="2298"/>
        <v>0</v>
      </c>
      <c r="AE369" s="47">
        <f t="shared" si="2298"/>
        <v>0</v>
      </c>
      <c r="AF369" s="47">
        <f t="shared" si="2298"/>
        <v>0</v>
      </c>
      <c r="AG369" s="27">
        <f t="shared" ref="AG369" si="2299">IF(T369=0,"",SUMPRODUCT(T369:AF369,T370:AF370))</f>
        <v>1460</v>
      </c>
      <c r="AH369" s="11">
        <f t="shared" si="2296"/>
        <v>365</v>
      </c>
      <c r="AI369" s="7"/>
      <c r="AJ369" s="7"/>
    </row>
    <row r="370" spans="1:36" s="10" customFormat="1" ht="17.45" customHeight="1" x14ac:dyDescent="0.25">
      <c r="A370" s="7">
        <f t="shared" ref="A370" si="2300">B369</f>
        <v>2</v>
      </c>
      <c r="B370" s="112"/>
      <c r="C370" s="51" t="s">
        <v>102</v>
      </c>
      <c r="D370" s="51">
        <f>Opsætning!$D$10</f>
        <v>80</v>
      </c>
      <c r="E370" s="111" t="s">
        <v>100</v>
      </c>
      <c r="F370" s="111"/>
      <c r="G370" s="13">
        <v>4</v>
      </c>
      <c r="H370" s="13">
        <v>4</v>
      </c>
      <c r="I370" s="13">
        <v>4</v>
      </c>
      <c r="J370" s="13">
        <v>4</v>
      </c>
      <c r="K370" s="13">
        <v>4</v>
      </c>
      <c r="L370" s="13">
        <v>4</v>
      </c>
      <c r="M370" s="13"/>
      <c r="N370" s="13"/>
      <c r="O370" s="13"/>
      <c r="P370" s="13"/>
      <c r="Q370" s="13"/>
      <c r="R370" s="13"/>
      <c r="S370" s="13"/>
      <c r="T370" s="47">
        <f t="shared" ref="T370:AF370" si="2301">IF(G370="",,G370)</f>
        <v>4</v>
      </c>
      <c r="U370" s="47">
        <f t="shared" si="2301"/>
        <v>4</v>
      </c>
      <c r="V370" s="47">
        <f t="shared" si="2301"/>
        <v>4</v>
      </c>
      <c r="W370" s="47">
        <f t="shared" si="2301"/>
        <v>4</v>
      </c>
      <c r="X370" s="47">
        <f t="shared" si="2301"/>
        <v>4</v>
      </c>
      <c r="Y370" s="47">
        <f t="shared" si="2301"/>
        <v>4</v>
      </c>
      <c r="Z370" s="47">
        <f t="shared" si="2301"/>
        <v>0</v>
      </c>
      <c r="AA370" s="47">
        <f t="shared" si="2301"/>
        <v>0</v>
      </c>
      <c r="AB370" s="47">
        <f t="shared" si="2301"/>
        <v>0</v>
      </c>
      <c r="AC370" s="47">
        <f t="shared" si="2301"/>
        <v>0</v>
      </c>
      <c r="AD370" s="47">
        <f t="shared" si="2301"/>
        <v>0</v>
      </c>
      <c r="AE370" s="47">
        <f t="shared" si="2301"/>
        <v>0</v>
      </c>
      <c r="AF370" s="47">
        <f t="shared" si="2301"/>
        <v>0</v>
      </c>
      <c r="AG370" s="27">
        <f t="shared" ref="AG370" si="2302">IF(T370=0,"",SUM(T370:AF370))</f>
        <v>24</v>
      </c>
      <c r="AH370" s="11">
        <f t="shared" si="2296"/>
        <v>24</v>
      </c>
      <c r="AI370" s="7"/>
      <c r="AJ370" s="7"/>
    </row>
    <row r="371" spans="1:36" s="10" customFormat="1" ht="17.45" customHeight="1" x14ac:dyDescent="0.25">
      <c r="A371" s="7">
        <f t="shared" ref="A371" si="2303">B371</f>
        <v>3</v>
      </c>
      <c r="B371" s="112">
        <v>3</v>
      </c>
      <c r="C371" s="44"/>
      <c r="D371" s="44" t="s">
        <v>92</v>
      </c>
      <c r="E371" s="111" t="str">
        <f>'Opsætning1-5 (2)'!$D$19</f>
        <v>Konventionel dødløft</v>
      </c>
      <c r="F371" s="111"/>
      <c r="G371" s="15">
        <v>75</v>
      </c>
      <c r="H371" s="15">
        <v>78</v>
      </c>
      <c r="I371" s="15">
        <v>78</v>
      </c>
      <c r="J371" s="15">
        <v>78</v>
      </c>
      <c r="K371" s="16">
        <v>78</v>
      </c>
      <c r="L371" s="16"/>
      <c r="M371" s="14"/>
      <c r="N371" s="14"/>
      <c r="O371" s="14"/>
      <c r="P371" s="14"/>
      <c r="Q371" s="14"/>
      <c r="R371" s="14"/>
      <c r="S371" s="14"/>
      <c r="T371" s="47">
        <f t="shared" ref="T371:AF371" si="2304">MROUND(G371*$D372*0.01,2.5)</f>
        <v>112.5</v>
      </c>
      <c r="U371" s="47">
        <f t="shared" si="2304"/>
        <v>117.5</v>
      </c>
      <c r="V371" s="47">
        <f t="shared" si="2304"/>
        <v>117.5</v>
      </c>
      <c r="W371" s="47">
        <f t="shared" si="2304"/>
        <v>117.5</v>
      </c>
      <c r="X371" s="47">
        <f t="shared" si="2304"/>
        <v>117.5</v>
      </c>
      <c r="Y371" s="47">
        <f t="shared" si="2304"/>
        <v>0</v>
      </c>
      <c r="Z371" s="47">
        <f t="shared" si="2304"/>
        <v>0</v>
      </c>
      <c r="AA371" s="47">
        <f t="shared" si="2304"/>
        <v>0</v>
      </c>
      <c r="AB371" s="47">
        <f t="shared" si="2304"/>
        <v>0</v>
      </c>
      <c r="AC371" s="47">
        <f t="shared" si="2304"/>
        <v>0</v>
      </c>
      <c r="AD371" s="47">
        <f t="shared" si="2304"/>
        <v>0</v>
      </c>
      <c r="AE371" s="47">
        <f t="shared" si="2304"/>
        <v>0</v>
      </c>
      <c r="AF371" s="47">
        <f t="shared" si="2304"/>
        <v>0</v>
      </c>
      <c r="AG371" s="27">
        <f t="shared" ref="AG371" si="2305">IF(T371=0,"",SUMPRODUCT(T371:AF371,T372:AF372))</f>
        <v>2330</v>
      </c>
      <c r="AH371" s="11">
        <f t="shared" si="2296"/>
        <v>582.5</v>
      </c>
      <c r="AI371" s="7"/>
      <c r="AJ371" s="7"/>
    </row>
    <row r="372" spans="1:36" s="10" customFormat="1" ht="17.45" customHeight="1" x14ac:dyDescent="0.25">
      <c r="A372" s="7">
        <f t="shared" ref="A372" si="2306">B371</f>
        <v>3</v>
      </c>
      <c r="B372" s="112"/>
      <c r="C372" s="51" t="s">
        <v>102</v>
      </c>
      <c r="D372" s="51">
        <f>Opsætning!$D$11</f>
        <v>150</v>
      </c>
      <c r="E372" s="111" t="s">
        <v>100</v>
      </c>
      <c r="F372" s="111"/>
      <c r="G372" s="17">
        <v>4</v>
      </c>
      <c r="H372" s="17">
        <v>4</v>
      </c>
      <c r="I372" s="17">
        <v>4</v>
      </c>
      <c r="J372" s="17">
        <v>4</v>
      </c>
      <c r="K372" s="12">
        <v>4</v>
      </c>
      <c r="L372" s="12"/>
      <c r="M372" s="13"/>
      <c r="N372" s="13"/>
      <c r="O372" s="13"/>
      <c r="P372" s="13"/>
      <c r="Q372" s="13"/>
      <c r="R372" s="13"/>
      <c r="S372" s="13"/>
      <c r="T372" s="47">
        <f t="shared" ref="T372:AF372" si="2307">IF(G372="",,G372)</f>
        <v>4</v>
      </c>
      <c r="U372" s="47">
        <f t="shared" si="2307"/>
        <v>4</v>
      </c>
      <c r="V372" s="47">
        <f t="shared" si="2307"/>
        <v>4</v>
      </c>
      <c r="W372" s="47">
        <f t="shared" si="2307"/>
        <v>4</v>
      </c>
      <c r="X372" s="47">
        <f t="shared" si="2307"/>
        <v>4</v>
      </c>
      <c r="Y372" s="47">
        <f t="shared" si="2307"/>
        <v>0</v>
      </c>
      <c r="Z372" s="47">
        <f t="shared" si="2307"/>
        <v>0</v>
      </c>
      <c r="AA372" s="47">
        <f t="shared" si="2307"/>
        <v>0</v>
      </c>
      <c r="AB372" s="47">
        <f t="shared" si="2307"/>
        <v>0</v>
      </c>
      <c r="AC372" s="47">
        <f t="shared" si="2307"/>
        <v>0</v>
      </c>
      <c r="AD372" s="47">
        <f t="shared" si="2307"/>
        <v>0</v>
      </c>
      <c r="AE372" s="47">
        <f t="shared" si="2307"/>
        <v>0</v>
      </c>
      <c r="AF372" s="47">
        <f t="shared" si="2307"/>
        <v>0</v>
      </c>
      <c r="AG372" s="27">
        <f t="shared" ref="AG372" si="2308">IF(T372=0,"",SUM(T372:AF372))</f>
        <v>20</v>
      </c>
      <c r="AH372" s="11">
        <f t="shared" si="2296"/>
        <v>20</v>
      </c>
      <c r="AI372" s="7"/>
      <c r="AJ372" s="7"/>
    </row>
    <row r="373" spans="1:36" s="10" customFormat="1" ht="17.45" customHeight="1" x14ac:dyDescent="0.25">
      <c r="A373" s="7">
        <f t="shared" ref="A373" si="2309">B373</f>
        <v>4</v>
      </c>
      <c r="B373" s="132">
        <v>4</v>
      </c>
      <c r="C373" s="44"/>
      <c r="D373" s="44"/>
      <c r="E373" s="111" t="str">
        <f>'Opsætning1-5 (2)'!$D$26</f>
        <v>Military press</v>
      </c>
      <c r="F373" s="111"/>
      <c r="G373" s="16" t="s">
        <v>103</v>
      </c>
      <c r="H373" s="16" t="s">
        <v>103</v>
      </c>
      <c r="I373" s="16" t="s">
        <v>111</v>
      </c>
      <c r="J373" s="16" t="s">
        <v>111</v>
      </c>
      <c r="K373" s="14"/>
      <c r="L373" s="14"/>
      <c r="M373" s="14"/>
      <c r="N373" s="14"/>
      <c r="O373" s="14"/>
      <c r="P373" s="14"/>
      <c r="Q373" s="14"/>
      <c r="R373" s="14"/>
      <c r="S373" s="14"/>
      <c r="T373" s="102" t="str">
        <f>G373</f>
        <v>RIR 3</v>
      </c>
      <c r="U373" s="102" t="str">
        <f t="shared" ref="U373:V373" si="2310">H373</f>
        <v>RIR 3</v>
      </c>
      <c r="V373" s="102" t="str">
        <f t="shared" si="2310"/>
        <v>RIR 2</v>
      </c>
      <c r="W373" s="102" t="str">
        <f>J373</f>
        <v>RIR 2</v>
      </c>
      <c r="X373" s="102">
        <f t="shared" ref="X373:AF374" si="2311">K373</f>
        <v>0</v>
      </c>
      <c r="Y373" s="102">
        <f t="shared" si="2311"/>
        <v>0</v>
      </c>
      <c r="Z373" s="102">
        <f t="shared" si="2311"/>
        <v>0</v>
      </c>
      <c r="AA373" s="102">
        <f t="shared" si="2311"/>
        <v>0</v>
      </c>
      <c r="AB373" s="102">
        <f t="shared" si="2311"/>
        <v>0</v>
      </c>
      <c r="AC373" s="102">
        <f t="shared" si="2311"/>
        <v>0</v>
      </c>
      <c r="AD373" s="102">
        <f t="shared" si="2311"/>
        <v>0</v>
      </c>
      <c r="AE373" s="102">
        <f t="shared" si="2311"/>
        <v>0</v>
      </c>
      <c r="AF373" s="102">
        <f t="shared" si="2311"/>
        <v>0</v>
      </c>
      <c r="AG373" s="27">
        <f t="shared" ref="AG373" si="2312">IF(T373=0,"",SUMPRODUCT(T373:AF373,T374:AF374))</f>
        <v>0</v>
      </c>
      <c r="AH373" s="11">
        <f t="shared" si="2296"/>
        <v>0</v>
      </c>
      <c r="AI373" s="7"/>
      <c r="AJ373" s="7"/>
    </row>
    <row r="374" spans="1:36" s="10" customFormat="1" ht="17.45" customHeight="1" x14ac:dyDescent="0.25">
      <c r="A374" s="7">
        <f t="shared" ref="A374" si="2313">B373</f>
        <v>4</v>
      </c>
      <c r="B374" s="133"/>
      <c r="C374" s="51"/>
      <c r="D374" s="51" t="e">
        <f>_xlfn.IFS(D373="squat",Opsætning!#REF!,D373="bænk",Opsætning!#REF!,D373="dødløft",Opsætning!#REF!)</f>
        <v>#N/A</v>
      </c>
      <c r="E374" s="134" t="s">
        <v>100</v>
      </c>
      <c r="F374" s="136"/>
      <c r="G374" s="12">
        <v>7</v>
      </c>
      <c r="H374" s="12">
        <v>7</v>
      </c>
      <c r="I374" s="12">
        <v>7</v>
      </c>
      <c r="J374" s="12">
        <v>7</v>
      </c>
      <c r="K374" s="13"/>
      <c r="L374" s="13"/>
      <c r="M374" s="13"/>
      <c r="N374" s="13"/>
      <c r="O374" s="13"/>
      <c r="P374" s="13"/>
      <c r="Q374" s="13"/>
      <c r="R374" s="13"/>
      <c r="S374" s="13"/>
      <c r="T374" s="47">
        <f t="shared" ref="T374:V374" si="2314">IF(G374="",,G374)</f>
        <v>7</v>
      </c>
      <c r="U374" s="47">
        <f t="shared" si="2314"/>
        <v>7</v>
      </c>
      <c r="V374" s="47">
        <f t="shared" si="2314"/>
        <v>7</v>
      </c>
      <c r="W374" s="102">
        <f>J374</f>
        <v>7</v>
      </c>
      <c r="X374" s="102">
        <f t="shared" si="2311"/>
        <v>0</v>
      </c>
      <c r="Y374" s="102">
        <f t="shared" si="2311"/>
        <v>0</v>
      </c>
      <c r="Z374" s="102">
        <f t="shared" si="2311"/>
        <v>0</v>
      </c>
      <c r="AA374" s="102">
        <f t="shared" si="2311"/>
        <v>0</v>
      </c>
      <c r="AB374" s="102">
        <f t="shared" si="2311"/>
        <v>0</v>
      </c>
      <c r="AC374" s="102">
        <f t="shared" si="2311"/>
        <v>0</v>
      </c>
      <c r="AD374" s="102">
        <f t="shared" si="2311"/>
        <v>0</v>
      </c>
      <c r="AE374" s="102">
        <f t="shared" si="2311"/>
        <v>0</v>
      </c>
      <c r="AF374" s="102">
        <f t="shared" si="2311"/>
        <v>0</v>
      </c>
      <c r="AG374" s="27">
        <f t="shared" ref="AG374" si="2315">IF(T374=0,"",SUM(T374:AF374))</f>
        <v>28</v>
      </c>
      <c r="AH374" s="11">
        <f t="shared" si="2296"/>
        <v>28</v>
      </c>
      <c r="AI374" s="7"/>
      <c r="AJ374" s="7"/>
    </row>
    <row r="375" spans="1:36" s="10" customFormat="1" ht="17.45" customHeight="1" thickBot="1" x14ac:dyDescent="0.3">
      <c r="A375" s="7"/>
      <c r="B375" s="58"/>
      <c r="C375" s="59"/>
      <c r="D375" s="59"/>
      <c r="E375" s="103"/>
      <c r="F375" s="103"/>
      <c r="G375" s="28"/>
      <c r="H375" s="28"/>
      <c r="I375" s="28"/>
      <c r="J375" s="28"/>
      <c r="K375" s="28"/>
      <c r="L375" s="28"/>
      <c r="M375" s="28"/>
      <c r="N375" s="28"/>
      <c r="O375" s="28"/>
      <c r="P375" s="28"/>
      <c r="Q375" s="28"/>
      <c r="R375" s="28"/>
      <c r="S375" s="28"/>
      <c r="T375" s="47"/>
      <c r="U375" s="47"/>
      <c r="V375" s="47"/>
      <c r="W375" s="47"/>
      <c r="X375" s="47"/>
      <c r="Y375" s="47"/>
      <c r="Z375" s="47"/>
      <c r="AA375" s="47"/>
      <c r="AB375" s="47"/>
      <c r="AC375" s="47"/>
      <c r="AD375" s="47"/>
      <c r="AE375" s="47"/>
      <c r="AF375" s="47"/>
      <c r="AG375" s="27"/>
      <c r="AH375" s="18"/>
      <c r="AI375" s="7"/>
      <c r="AJ375" s="7"/>
    </row>
    <row r="376" spans="1:36" customFormat="1" ht="17.45" customHeight="1" x14ac:dyDescent="0.25">
      <c r="A376" s="1" t="s">
        <v>93</v>
      </c>
      <c r="B376" s="41" t="s">
        <v>10</v>
      </c>
      <c r="C376" s="121" t="s">
        <v>134</v>
      </c>
      <c r="D376" s="122"/>
      <c r="E376" s="123" t="str">
        <f>Opsætning!$D$18</f>
        <v>Torsdag</v>
      </c>
      <c r="F376" s="124"/>
      <c r="G376" s="156" t="s">
        <v>98</v>
      </c>
      <c r="H376" s="157"/>
      <c r="I376" s="157"/>
      <c r="J376" s="157"/>
      <c r="K376" s="157"/>
      <c r="L376" s="157"/>
      <c r="M376" s="157"/>
      <c r="N376" s="157"/>
      <c r="O376" s="157"/>
      <c r="P376" s="157"/>
      <c r="Q376" s="157"/>
      <c r="R376" s="157"/>
      <c r="S376" s="158"/>
      <c r="T376" s="38"/>
      <c r="U376" s="38"/>
      <c r="V376" s="38"/>
      <c r="W376" s="38"/>
      <c r="X376" s="38"/>
      <c r="Y376" s="38"/>
      <c r="Z376" s="38"/>
      <c r="AA376" s="38"/>
      <c r="AB376" s="38"/>
      <c r="AC376" s="38"/>
      <c r="AD376" s="38"/>
      <c r="AE376" s="38"/>
      <c r="AF376" s="38"/>
      <c r="AG376" s="25" t="s">
        <v>106</v>
      </c>
      <c r="AH376" s="6" t="s">
        <v>107</v>
      </c>
      <c r="AI376" s="1"/>
      <c r="AJ376" s="1"/>
    </row>
    <row r="377" spans="1:36" customFormat="1" ht="17.45" customHeight="1" thickBot="1" x14ac:dyDescent="0.3">
      <c r="A377" s="1"/>
      <c r="B377" s="130" t="s">
        <v>110</v>
      </c>
      <c r="C377" s="131"/>
      <c r="D377" s="131"/>
      <c r="E377" s="131"/>
      <c r="F377" s="131"/>
      <c r="G377" s="159"/>
      <c r="H377" s="159"/>
      <c r="I377" s="159"/>
      <c r="J377" s="159"/>
      <c r="K377" s="159"/>
      <c r="L377" s="159"/>
      <c r="M377" s="159"/>
      <c r="N377" s="159"/>
      <c r="O377" s="159"/>
      <c r="P377" s="159"/>
      <c r="Q377" s="159"/>
      <c r="R377" s="159"/>
      <c r="S377" s="160"/>
      <c r="T377" s="38"/>
      <c r="U377" s="38"/>
      <c r="V377" s="38"/>
      <c r="W377" s="38"/>
      <c r="X377" s="38"/>
      <c r="Y377" s="38"/>
      <c r="Z377" s="38"/>
      <c r="AA377" s="38"/>
      <c r="AB377" s="38"/>
      <c r="AC377" s="38"/>
      <c r="AD377" s="38"/>
      <c r="AE377" s="38"/>
      <c r="AF377" s="38"/>
      <c r="AG377" s="25"/>
      <c r="AH377" s="6"/>
      <c r="AI377" s="1"/>
      <c r="AJ377" s="1"/>
    </row>
    <row r="378" spans="1:36" s="10" customFormat="1" ht="17.45" customHeight="1" x14ac:dyDescent="0.25">
      <c r="A378" s="7">
        <f>B378</f>
        <v>1</v>
      </c>
      <c r="B378" s="112">
        <v>1</v>
      </c>
      <c r="C378" s="44"/>
      <c r="D378" s="44" t="s">
        <v>89</v>
      </c>
      <c r="E378" s="111" t="str">
        <f>'Opsætning1-5 (2)'!$D$9</f>
        <v>Lowbar Squat med kort stop i bunden</v>
      </c>
      <c r="F378" s="111"/>
      <c r="G378" s="8">
        <v>68</v>
      </c>
      <c r="H378" s="8">
        <v>68</v>
      </c>
      <c r="I378" s="9">
        <v>72</v>
      </c>
      <c r="J378" s="9">
        <v>72</v>
      </c>
      <c r="K378" s="9">
        <v>72</v>
      </c>
      <c r="L378" s="9"/>
      <c r="M378" s="9"/>
      <c r="N378" s="9"/>
      <c r="O378" s="9"/>
      <c r="P378" s="9"/>
      <c r="Q378" s="9"/>
      <c r="R378" s="9"/>
      <c r="S378" s="9"/>
      <c r="T378" s="47">
        <f>MROUND(G378*$D379*0.01,2.5)</f>
        <v>82.5</v>
      </c>
      <c r="U378" s="47">
        <f t="shared" ref="U378:AF378" si="2316">MROUND(H378*$D379*0.01,2.5)</f>
        <v>82.5</v>
      </c>
      <c r="V378" s="47">
        <f t="shared" si="2316"/>
        <v>87.5</v>
      </c>
      <c r="W378" s="47">
        <f t="shared" si="2316"/>
        <v>87.5</v>
      </c>
      <c r="X378" s="47">
        <f t="shared" si="2316"/>
        <v>87.5</v>
      </c>
      <c r="Y378" s="47">
        <f t="shared" si="2316"/>
        <v>0</v>
      </c>
      <c r="Z378" s="47">
        <f t="shared" si="2316"/>
        <v>0</v>
      </c>
      <c r="AA378" s="47">
        <f t="shared" si="2316"/>
        <v>0</v>
      </c>
      <c r="AB378" s="47">
        <f t="shared" si="2316"/>
        <v>0</v>
      </c>
      <c r="AC378" s="47">
        <f t="shared" si="2316"/>
        <v>0</v>
      </c>
      <c r="AD378" s="47">
        <f t="shared" si="2316"/>
        <v>0</v>
      </c>
      <c r="AE378" s="47">
        <f t="shared" si="2316"/>
        <v>0</v>
      </c>
      <c r="AF378" s="47">
        <f t="shared" si="2316"/>
        <v>0</v>
      </c>
      <c r="AG378" s="27">
        <f>IF(T378=0,"",SUMPRODUCT(T378:AF378,T379:AF379))</f>
        <v>1447.5</v>
      </c>
      <c r="AH378" s="11">
        <f>SUM(T378:AF378)</f>
        <v>427.5</v>
      </c>
      <c r="AI378" s="7"/>
      <c r="AJ378" s="7"/>
    </row>
    <row r="379" spans="1:36" s="10" customFormat="1" ht="17.45" customHeight="1" x14ac:dyDescent="0.25">
      <c r="A379" s="7">
        <f>B378</f>
        <v>1</v>
      </c>
      <c r="B379" s="112"/>
      <c r="C379" s="51" t="s">
        <v>102</v>
      </c>
      <c r="D379" s="51">
        <f>Opsætning!$D$9</f>
        <v>120</v>
      </c>
      <c r="E379" s="111" t="s">
        <v>100</v>
      </c>
      <c r="F379" s="111"/>
      <c r="G379" s="12">
        <v>4</v>
      </c>
      <c r="H379" s="12">
        <v>4</v>
      </c>
      <c r="I379" s="13">
        <v>3</v>
      </c>
      <c r="J379" s="13">
        <v>3</v>
      </c>
      <c r="K379" s="13">
        <v>3</v>
      </c>
      <c r="L379" s="13"/>
      <c r="M379" s="13"/>
      <c r="N379" s="13"/>
      <c r="O379" s="13"/>
      <c r="P379" s="13"/>
      <c r="Q379" s="13"/>
      <c r="R379" s="13"/>
      <c r="S379" s="13"/>
      <c r="T379" s="47">
        <f t="shared" ref="T379:AF379" si="2317">IF(G379="",,G379)</f>
        <v>4</v>
      </c>
      <c r="U379" s="47">
        <f t="shared" si="2317"/>
        <v>4</v>
      </c>
      <c r="V379" s="47">
        <f t="shared" si="2317"/>
        <v>3</v>
      </c>
      <c r="W379" s="47">
        <f t="shared" si="2317"/>
        <v>3</v>
      </c>
      <c r="X379" s="47">
        <f t="shared" si="2317"/>
        <v>3</v>
      </c>
      <c r="Y379" s="47">
        <f t="shared" si="2317"/>
        <v>0</v>
      </c>
      <c r="Z379" s="47">
        <f t="shared" si="2317"/>
        <v>0</v>
      </c>
      <c r="AA379" s="47">
        <f t="shared" si="2317"/>
        <v>0</v>
      </c>
      <c r="AB379" s="47">
        <f t="shared" si="2317"/>
        <v>0</v>
      </c>
      <c r="AC379" s="47">
        <f t="shared" si="2317"/>
        <v>0</v>
      </c>
      <c r="AD379" s="47">
        <f t="shared" si="2317"/>
        <v>0</v>
      </c>
      <c r="AE379" s="47">
        <f t="shared" si="2317"/>
        <v>0</v>
      </c>
      <c r="AF379" s="47">
        <f t="shared" si="2317"/>
        <v>0</v>
      </c>
      <c r="AG379" s="27">
        <f>IF(T379=0,"",SUM(T379:AF379))</f>
        <v>17</v>
      </c>
      <c r="AH379" s="11">
        <f t="shared" ref="AH379:AH385" si="2318">SUM(T379:AF379)</f>
        <v>17</v>
      </c>
      <c r="AI379" s="7"/>
      <c r="AJ379" s="7"/>
    </row>
    <row r="380" spans="1:36" s="10" customFormat="1" ht="17.45" customHeight="1" x14ac:dyDescent="0.25">
      <c r="A380" s="7">
        <f t="shared" ref="A380" si="2319">B380</f>
        <v>2</v>
      </c>
      <c r="B380" s="112">
        <v>2</v>
      </c>
      <c r="C380" s="44"/>
      <c r="D380" s="44" t="s">
        <v>101</v>
      </c>
      <c r="E380" s="111" t="s">
        <v>41</v>
      </c>
      <c r="F380" s="111"/>
      <c r="G380" s="14">
        <v>70</v>
      </c>
      <c r="H380" s="14">
        <v>73</v>
      </c>
      <c r="I380" s="14">
        <v>73</v>
      </c>
      <c r="J380" s="14">
        <v>73</v>
      </c>
      <c r="K380" s="14">
        <v>73</v>
      </c>
      <c r="L380" s="14">
        <v>73</v>
      </c>
      <c r="M380" s="14"/>
      <c r="N380" s="14"/>
      <c r="O380" s="14"/>
      <c r="P380" s="14"/>
      <c r="Q380" s="14"/>
      <c r="R380" s="14"/>
      <c r="S380" s="14"/>
      <c r="T380" s="47">
        <f t="shared" ref="T380:AF380" si="2320">MROUND(G380*$D381*0.01,2.5)</f>
        <v>55</v>
      </c>
      <c r="U380" s="47">
        <f t="shared" si="2320"/>
        <v>57.5</v>
      </c>
      <c r="V380" s="47">
        <f t="shared" si="2320"/>
        <v>57.5</v>
      </c>
      <c r="W380" s="47">
        <f t="shared" si="2320"/>
        <v>57.5</v>
      </c>
      <c r="X380" s="47">
        <f t="shared" si="2320"/>
        <v>57.5</v>
      </c>
      <c r="Y380" s="47">
        <f t="shared" si="2320"/>
        <v>57.5</v>
      </c>
      <c r="Z380" s="47">
        <f t="shared" si="2320"/>
        <v>0</v>
      </c>
      <c r="AA380" s="47">
        <f t="shared" si="2320"/>
        <v>0</v>
      </c>
      <c r="AB380" s="47">
        <f t="shared" si="2320"/>
        <v>0</v>
      </c>
      <c r="AC380" s="47">
        <f t="shared" si="2320"/>
        <v>0</v>
      </c>
      <c r="AD380" s="47">
        <f t="shared" si="2320"/>
        <v>0</v>
      </c>
      <c r="AE380" s="47">
        <f t="shared" si="2320"/>
        <v>0</v>
      </c>
      <c r="AF380" s="47">
        <f t="shared" si="2320"/>
        <v>0</v>
      </c>
      <c r="AG380" s="27">
        <f t="shared" ref="AG380" si="2321">IF(T380=0,"",SUMPRODUCT(T380:AF380,T381:AF381))</f>
        <v>1712.5</v>
      </c>
      <c r="AH380" s="11">
        <f t="shared" si="2318"/>
        <v>342.5</v>
      </c>
      <c r="AI380" s="7"/>
      <c r="AJ380" s="7"/>
    </row>
    <row r="381" spans="1:36" s="10" customFormat="1" ht="17.45" customHeight="1" x14ac:dyDescent="0.25">
      <c r="A381" s="7">
        <f t="shared" ref="A381" si="2322">B380</f>
        <v>2</v>
      </c>
      <c r="B381" s="112"/>
      <c r="C381" s="51" t="s">
        <v>102</v>
      </c>
      <c r="D381" s="51">
        <f>Opsætning!$D$10</f>
        <v>80</v>
      </c>
      <c r="E381" s="111" t="s">
        <v>100</v>
      </c>
      <c r="F381" s="111"/>
      <c r="G381" s="13">
        <v>5</v>
      </c>
      <c r="H381" s="13">
        <v>5</v>
      </c>
      <c r="I381" s="13">
        <v>5</v>
      </c>
      <c r="J381" s="13">
        <v>5</v>
      </c>
      <c r="K381" s="13">
        <v>5</v>
      </c>
      <c r="L381" s="13">
        <v>5</v>
      </c>
      <c r="M381" s="13"/>
      <c r="N381" s="13"/>
      <c r="O381" s="13"/>
      <c r="P381" s="13"/>
      <c r="Q381" s="13"/>
      <c r="R381" s="13"/>
      <c r="S381" s="13"/>
      <c r="T381" s="47">
        <f t="shared" ref="T381:AF381" si="2323">IF(G381="",,G381)</f>
        <v>5</v>
      </c>
      <c r="U381" s="47">
        <f t="shared" si="2323"/>
        <v>5</v>
      </c>
      <c r="V381" s="47">
        <f t="shared" si="2323"/>
        <v>5</v>
      </c>
      <c r="W381" s="47">
        <f t="shared" si="2323"/>
        <v>5</v>
      </c>
      <c r="X381" s="47">
        <f t="shared" si="2323"/>
        <v>5</v>
      </c>
      <c r="Y381" s="47">
        <f t="shared" si="2323"/>
        <v>5</v>
      </c>
      <c r="Z381" s="47">
        <f t="shared" si="2323"/>
        <v>0</v>
      </c>
      <c r="AA381" s="47">
        <f t="shared" si="2323"/>
        <v>0</v>
      </c>
      <c r="AB381" s="47">
        <f t="shared" si="2323"/>
        <v>0</v>
      </c>
      <c r="AC381" s="47">
        <f t="shared" si="2323"/>
        <v>0</v>
      </c>
      <c r="AD381" s="47">
        <f t="shared" si="2323"/>
        <v>0</v>
      </c>
      <c r="AE381" s="47">
        <f t="shared" si="2323"/>
        <v>0</v>
      </c>
      <c r="AF381" s="47">
        <f t="shared" si="2323"/>
        <v>0</v>
      </c>
      <c r="AG381" s="27">
        <f t="shared" ref="AG381" si="2324">IF(T381=0,"",SUM(T381:AF381))</f>
        <v>30</v>
      </c>
      <c r="AH381" s="11">
        <f t="shared" si="2318"/>
        <v>30</v>
      </c>
      <c r="AI381" s="7"/>
      <c r="AJ381" s="7"/>
    </row>
    <row r="382" spans="1:36" s="10" customFormat="1" ht="17.45" customHeight="1" x14ac:dyDescent="0.25">
      <c r="A382" s="7">
        <f t="shared" ref="A382" si="2325">B382</f>
        <v>3</v>
      </c>
      <c r="B382" s="112">
        <v>3</v>
      </c>
      <c r="C382" s="44" t="s">
        <v>39</v>
      </c>
      <c r="D382" s="44" t="s">
        <v>92</v>
      </c>
      <c r="E382" s="111" t="str">
        <f>'Opsætning1-5 (2)'!$D$22</f>
        <v>Konventionel dødløft på 3 måtter (60 mm)</v>
      </c>
      <c r="F382" s="111"/>
      <c r="G382" s="15">
        <v>70</v>
      </c>
      <c r="H382" s="15">
        <v>70</v>
      </c>
      <c r="I382" s="15">
        <v>70</v>
      </c>
      <c r="J382" s="15">
        <v>70</v>
      </c>
      <c r="K382" s="15">
        <v>70</v>
      </c>
      <c r="L382" s="16"/>
      <c r="M382" s="14"/>
      <c r="N382" s="14"/>
      <c r="O382" s="14"/>
      <c r="P382" s="14"/>
      <c r="Q382" s="14"/>
      <c r="R382" s="14"/>
      <c r="S382" s="14"/>
      <c r="T382" s="47">
        <f t="shared" ref="T382:AF382" si="2326">MROUND(G382*$D383*0.01,2.5)</f>
        <v>105</v>
      </c>
      <c r="U382" s="47">
        <f t="shared" si="2326"/>
        <v>105</v>
      </c>
      <c r="V382" s="47">
        <f t="shared" si="2326"/>
        <v>105</v>
      </c>
      <c r="W382" s="47">
        <f t="shared" si="2326"/>
        <v>105</v>
      </c>
      <c r="X382" s="47">
        <f t="shared" si="2326"/>
        <v>105</v>
      </c>
      <c r="Y382" s="47">
        <f t="shared" si="2326"/>
        <v>0</v>
      </c>
      <c r="Z382" s="47">
        <f t="shared" si="2326"/>
        <v>0</v>
      </c>
      <c r="AA382" s="47">
        <f t="shared" si="2326"/>
        <v>0</v>
      </c>
      <c r="AB382" s="47">
        <f t="shared" si="2326"/>
        <v>0</v>
      </c>
      <c r="AC382" s="47">
        <f t="shared" si="2326"/>
        <v>0</v>
      </c>
      <c r="AD382" s="47">
        <f t="shared" si="2326"/>
        <v>0</v>
      </c>
      <c r="AE382" s="47">
        <f t="shared" si="2326"/>
        <v>0</v>
      </c>
      <c r="AF382" s="47">
        <f t="shared" si="2326"/>
        <v>0</v>
      </c>
      <c r="AG382" s="27">
        <f t="shared" ref="AG382" si="2327">IF(T382=0,"",SUMPRODUCT(T382:AF382,T383:AF383))</f>
        <v>3150</v>
      </c>
      <c r="AH382" s="11">
        <f t="shared" si="2318"/>
        <v>525</v>
      </c>
      <c r="AI382" s="7"/>
      <c r="AJ382" s="7"/>
    </row>
    <row r="383" spans="1:36" s="10" customFormat="1" ht="17.45" customHeight="1" x14ac:dyDescent="0.25">
      <c r="A383" s="7">
        <f t="shared" ref="A383" si="2328">B382</f>
        <v>3</v>
      </c>
      <c r="B383" s="112"/>
      <c r="C383" s="51" t="s">
        <v>102</v>
      </c>
      <c r="D383" s="51">
        <f>Opsætning!$D$11</f>
        <v>150</v>
      </c>
      <c r="E383" s="111" t="s">
        <v>100</v>
      </c>
      <c r="F383" s="111"/>
      <c r="G383" s="17">
        <v>6</v>
      </c>
      <c r="H383" s="17">
        <v>6</v>
      </c>
      <c r="I383" s="17">
        <v>6</v>
      </c>
      <c r="J383" s="17">
        <v>6</v>
      </c>
      <c r="K383" s="17">
        <v>6</v>
      </c>
      <c r="L383" s="12"/>
      <c r="M383" s="13"/>
      <c r="N383" s="13"/>
      <c r="O383" s="13"/>
      <c r="P383" s="13"/>
      <c r="Q383" s="13"/>
      <c r="R383" s="13"/>
      <c r="S383" s="13"/>
      <c r="T383" s="47">
        <f t="shared" ref="T383:AF383" si="2329">IF(G383="",,G383)</f>
        <v>6</v>
      </c>
      <c r="U383" s="47">
        <f t="shared" si="2329"/>
        <v>6</v>
      </c>
      <c r="V383" s="47">
        <f t="shared" si="2329"/>
        <v>6</v>
      </c>
      <c r="W383" s="47">
        <f t="shared" si="2329"/>
        <v>6</v>
      </c>
      <c r="X383" s="47">
        <f t="shared" si="2329"/>
        <v>6</v>
      </c>
      <c r="Y383" s="47">
        <f t="shared" si="2329"/>
        <v>0</v>
      </c>
      <c r="Z383" s="47">
        <f t="shared" si="2329"/>
        <v>0</v>
      </c>
      <c r="AA383" s="47">
        <f t="shared" si="2329"/>
        <v>0</v>
      </c>
      <c r="AB383" s="47">
        <f t="shared" si="2329"/>
        <v>0</v>
      </c>
      <c r="AC383" s="47">
        <f t="shared" si="2329"/>
        <v>0</v>
      </c>
      <c r="AD383" s="47">
        <f t="shared" si="2329"/>
        <v>0</v>
      </c>
      <c r="AE383" s="47">
        <f t="shared" si="2329"/>
        <v>0</v>
      </c>
      <c r="AF383" s="47">
        <f t="shared" si="2329"/>
        <v>0</v>
      </c>
      <c r="AG383" s="27">
        <f t="shared" ref="AG383" si="2330">IF(T383=0,"",SUM(T383:AF383))</f>
        <v>30</v>
      </c>
      <c r="AH383" s="11">
        <f t="shared" si="2318"/>
        <v>30</v>
      </c>
      <c r="AI383" s="7"/>
      <c r="AJ383" s="7"/>
    </row>
    <row r="384" spans="1:36" s="10" customFormat="1" ht="17.45" customHeight="1" x14ac:dyDescent="0.25">
      <c r="A384" s="7">
        <f t="shared" ref="A384" si="2331">B384</f>
        <v>4</v>
      </c>
      <c r="B384" s="132">
        <v>4</v>
      </c>
      <c r="C384" s="44"/>
      <c r="D384" s="44"/>
      <c r="E384" s="111" t="s">
        <v>169</v>
      </c>
      <c r="F384" s="111"/>
      <c r="G384" s="16" t="s">
        <v>111</v>
      </c>
      <c r="H384" s="16" t="s">
        <v>111</v>
      </c>
      <c r="I384" s="16" t="s">
        <v>111</v>
      </c>
      <c r="J384" s="16" t="s">
        <v>111</v>
      </c>
      <c r="K384" s="14"/>
      <c r="L384" s="14"/>
      <c r="M384" s="14"/>
      <c r="N384" s="14"/>
      <c r="O384" s="14"/>
      <c r="P384" s="14"/>
      <c r="Q384" s="14"/>
      <c r="R384" s="14"/>
      <c r="S384" s="14"/>
      <c r="T384" s="102" t="str">
        <f>G384</f>
        <v>RIR 2</v>
      </c>
      <c r="U384" s="102" t="str">
        <f t="shared" ref="U384:V384" si="2332">H384</f>
        <v>RIR 2</v>
      </c>
      <c r="V384" s="102" t="str">
        <f t="shared" si="2332"/>
        <v>RIR 2</v>
      </c>
      <c r="W384" s="102" t="str">
        <f>J384</f>
        <v>RIR 2</v>
      </c>
      <c r="X384" s="102">
        <f t="shared" ref="X384:AF385" si="2333">K384</f>
        <v>0</v>
      </c>
      <c r="Y384" s="102">
        <f t="shared" si="2333"/>
        <v>0</v>
      </c>
      <c r="Z384" s="102">
        <f t="shared" si="2333"/>
        <v>0</v>
      </c>
      <c r="AA384" s="102">
        <f t="shared" si="2333"/>
        <v>0</v>
      </c>
      <c r="AB384" s="102">
        <f t="shared" si="2333"/>
        <v>0</v>
      </c>
      <c r="AC384" s="102">
        <f t="shared" si="2333"/>
        <v>0</v>
      </c>
      <c r="AD384" s="102">
        <f t="shared" si="2333"/>
        <v>0</v>
      </c>
      <c r="AE384" s="102">
        <f t="shared" si="2333"/>
        <v>0</v>
      </c>
      <c r="AF384" s="102">
        <f t="shared" si="2333"/>
        <v>0</v>
      </c>
      <c r="AG384" s="27">
        <f t="shared" ref="AG384" si="2334">IF(T384=0,"",SUMPRODUCT(T384:AF384,T385:AF385))</f>
        <v>0</v>
      </c>
      <c r="AH384" s="11">
        <f t="shared" si="2318"/>
        <v>0</v>
      </c>
      <c r="AI384" s="7"/>
      <c r="AJ384" s="7"/>
    </row>
    <row r="385" spans="1:36" s="10" customFormat="1" ht="17.45" customHeight="1" x14ac:dyDescent="0.25">
      <c r="A385" s="7">
        <f t="shared" ref="A385" si="2335">B384</f>
        <v>4</v>
      </c>
      <c r="B385" s="133"/>
      <c r="C385" s="51"/>
      <c r="D385" s="51" t="e">
        <f>_xlfn.IFS(D384="squat",Opsætning!#REF!,D384="bænk",Opsætning!#REF!,D384="dødløft",Opsætning!#REF!)</f>
        <v>#N/A</v>
      </c>
      <c r="E385" s="134" t="s">
        <v>100</v>
      </c>
      <c r="F385" s="136"/>
      <c r="G385" s="12">
        <v>12</v>
      </c>
      <c r="H385" s="12">
        <v>12</v>
      </c>
      <c r="I385" s="12">
        <v>12</v>
      </c>
      <c r="J385" s="12">
        <v>12</v>
      </c>
      <c r="K385" s="13"/>
      <c r="L385" s="13"/>
      <c r="M385" s="13"/>
      <c r="N385" s="13"/>
      <c r="O385" s="13"/>
      <c r="P385" s="13"/>
      <c r="Q385" s="13"/>
      <c r="R385" s="13"/>
      <c r="S385" s="13"/>
      <c r="T385" s="47">
        <f t="shared" ref="T385:V385" si="2336">IF(G385="",,G385)</f>
        <v>12</v>
      </c>
      <c r="U385" s="47">
        <f t="shared" si="2336"/>
        <v>12</v>
      </c>
      <c r="V385" s="47">
        <f t="shared" si="2336"/>
        <v>12</v>
      </c>
      <c r="W385" s="102">
        <f>J385</f>
        <v>12</v>
      </c>
      <c r="X385" s="102">
        <f t="shared" si="2333"/>
        <v>0</v>
      </c>
      <c r="Y385" s="102">
        <f t="shared" si="2333"/>
        <v>0</v>
      </c>
      <c r="Z385" s="102">
        <f t="shared" si="2333"/>
        <v>0</v>
      </c>
      <c r="AA385" s="102">
        <f t="shared" si="2333"/>
        <v>0</v>
      </c>
      <c r="AB385" s="102">
        <f t="shared" si="2333"/>
        <v>0</v>
      </c>
      <c r="AC385" s="102">
        <f t="shared" si="2333"/>
        <v>0</v>
      </c>
      <c r="AD385" s="102">
        <f t="shared" si="2333"/>
        <v>0</v>
      </c>
      <c r="AE385" s="102">
        <f t="shared" si="2333"/>
        <v>0</v>
      </c>
      <c r="AF385" s="102">
        <f t="shared" si="2333"/>
        <v>0</v>
      </c>
      <c r="AG385" s="27">
        <f t="shared" ref="AG385" si="2337">IF(T385=0,"",SUM(T385:AF385))</f>
        <v>48</v>
      </c>
      <c r="AH385" s="11">
        <f t="shared" si="2318"/>
        <v>48</v>
      </c>
      <c r="AI385" s="7"/>
      <c r="AJ385" s="7"/>
    </row>
    <row r="386" spans="1:36" s="10" customFormat="1" ht="17.45" customHeight="1" thickBot="1" x14ac:dyDescent="0.3">
      <c r="A386" s="7"/>
      <c r="B386" s="58"/>
      <c r="C386" s="59"/>
      <c r="D386" s="59"/>
      <c r="E386" s="103"/>
      <c r="F386" s="103"/>
      <c r="G386" s="28"/>
      <c r="H386" s="28"/>
      <c r="I386" s="28"/>
      <c r="J386" s="28"/>
      <c r="K386" s="28"/>
      <c r="L386" s="28"/>
      <c r="M386" s="28"/>
      <c r="N386" s="28"/>
      <c r="O386" s="28"/>
      <c r="P386" s="28"/>
      <c r="Q386" s="28"/>
      <c r="R386" s="28"/>
      <c r="S386" s="28"/>
      <c r="T386" s="47"/>
      <c r="U386" s="47"/>
      <c r="V386" s="47"/>
      <c r="W386" s="47"/>
      <c r="X386" s="47"/>
      <c r="Y386" s="47"/>
      <c r="Z386" s="47"/>
      <c r="AA386" s="47"/>
      <c r="AB386" s="47"/>
      <c r="AC386" s="47"/>
      <c r="AD386" s="47"/>
      <c r="AE386" s="47"/>
      <c r="AF386" s="47"/>
      <c r="AG386" s="27"/>
      <c r="AH386" s="18"/>
      <c r="AI386" s="7"/>
      <c r="AJ386" s="7"/>
    </row>
    <row r="387" spans="1:36" customFormat="1" ht="17.45" customHeight="1" x14ac:dyDescent="0.25">
      <c r="A387" s="1" t="s">
        <v>93</v>
      </c>
      <c r="B387" s="41" t="s">
        <v>10</v>
      </c>
      <c r="C387" s="121" t="s">
        <v>134</v>
      </c>
      <c r="D387" s="122"/>
      <c r="E387" s="123" t="str">
        <f>Opsætning!$D$19</f>
        <v>Fredag</v>
      </c>
      <c r="F387" s="124"/>
      <c r="G387" s="156" t="s">
        <v>98</v>
      </c>
      <c r="H387" s="157"/>
      <c r="I387" s="157"/>
      <c r="J387" s="157"/>
      <c r="K387" s="157"/>
      <c r="L387" s="157"/>
      <c r="M387" s="157"/>
      <c r="N387" s="157"/>
      <c r="O387" s="157"/>
      <c r="P387" s="157"/>
      <c r="Q387" s="157"/>
      <c r="R387" s="157"/>
      <c r="S387" s="158"/>
      <c r="T387" s="38"/>
      <c r="U387" s="38"/>
      <c r="V387" s="38"/>
      <c r="W387" s="38"/>
      <c r="X387" s="38"/>
      <c r="Y387" s="38"/>
      <c r="Z387" s="38"/>
      <c r="AA387" s="38"/>
      <c r="AB387" s="38"/>
      <c r="AC387" s="38"/>
      <c r="AD387" s="38"/>
      <c r="AE387" s="38"/>
      <c r="AF387" s="38"/>
      <c r="AG387" s="25" t="s">
        <v>106</v>
      </c>
      <c r="AH387" s="6" t="s">
        <v>107</v>
      </c>
      <c r="AI387" s="1"/>
      <c r="AJ387" s="1"/>
    </row>
    <row r="388" spans="1:36" customFormat="1" ht="17.45" customHeight="1" thickBot="1" x14ac:dyDescent="0.3">
      <c r="A388" s="1"/>
      <c r="B388" s="130" t="s">
        <v>99</v>
      </c>
      <c r="C388" s="131"/>
      <c r="D388" s="131"/>
      <c r="E388" s="131"/>
      <c r="F388" s="131"/>
      <c r="G388" s="159"/>
      <c r="H388" s="159"/>
      <c r="I388" s="159"/>
      <c r="J388" s="159"/>
      <c r="K388" s="159"/>
      <c r="L388" s="159"/>
      <c r="M388" s="159"/>
      <c r="N388" s="159"/>
      <c r="O388" s="159"/>
      <c r="P388" s="159"/>
      <c r="Q388" s="159"/>
      <c r="R388" s="159"/>
      <c r="S388" s="160"/>
      <c r="T388" s="38"/>
      <c r="U388" s="38"/>
      <c r="V388" s="38"/>
      <c r="W388" s="38"/>
      <c r="X388" s="38"/>
      <c r="Y388" s="38"/>
      <c r="Z388" s="38"/>
      <c r="AA388" s="38"/>
      <c r="AB388" s="38"/>
      <c r="AC388" s="38"/>
      <c r="AD388" s="38"/>
      <c r="AE388" s="38"/>
      <c r="AF388" s="38"/>
      <c r="AG388" s="25"/>
      <c r="AH388" s="6"/>
      <c r="AI388" s="1"/>
      <c r="AJ388" s="1"/>
    </row>
    <row r="389" spans="1:36" s="10" customFormat="1" ht="17.45" customHeight="1" x14ac:dyDescent="0.25">
      <c r="A389" s="7">
        <f>B389</f>
        <v>1</v>
      </c>
      <c r="B389" s="112">
        <v>1</v>
      </c>
      <c r="C389" s="44"/>
      <c r="D389" s="44" t="s">
        <v>89</v>
      </c>
      <c r="E389" s="111" t="str">
        <f>'Opsætning1-5 (2)'!$D$7</f>
        <v>Highbar squat</v>
      </c>
      <c r="F389" s="111"/>
      <c r="G389" s="8">
        <v>65</v>
      </c>
      <c r="H389" s="8">
        <v>68</v>
      </c>
      <c r="I389" s="9">
        <v>68</v>
      </c>
      <c r="J389" s="9">
        <v>68</v>
      </c>
      <c r="K389" s="9">
        <v>68</v>
      </c>
      <c r="L389" s="9">
        <v>68</v>
      </c>
      <c r="M389" s="9"/>
      <c r="N389" s="9"/>
      <c r="O389" s="9"/>
      <c r="P389" s="9"/>
      <c r="Q389" s="9"/>
      <c r="R389" s="9"/>
      <c r="S389" s="9"/>
      <c r="T389" s="47">
        <f>MROUND(G389*$D390*0.01,2.5)</f>
        <v>77.5</v>
      </c>
      <c r="U389" s="47">
        <f t="shared" ref="U389:AF389" si="2338">MROUND(H389*$D390*0.01,2.5)</f>
        <v>82.5</v>
      </c>
      <c r="V389" s="47">
        <f t="shared" si="2338"/>
        <v>82.5</v>
      </c>
      <c r="W389" s="47">
        <f t="shared" si="2338"/>
        <v>82.5</v>
      </c>
      <c r="X389" s="47">
        <f t="shared" si="2338"/>
        <v>82.5</v>
      </c>
      <c r="Y389" s="47">
        <f t="shared" si="2338"/>
        <v>82.5</v>
      </c>
      <c r="Z389" s="47">
        <f t="shared" si="2338"/>
        <v>0</v>
      </c>
      <c r="AA389" s="47">
        <f t="shared" si="2338"/>
        <v>0</v>
      </c>
      <c r="AB389" s="47">
        <f t="shared" si="2338"/>
        <v>0</v>
      </c>
      <c r="AC389" s="47">
        <f t="shared" si="2338"/>
        <v>0</v>
      </c>
      <c r="AD389" s="47">
        <f t="shared" si="2338"/>
        <v>0</v>
      </c>
      <c r="AE389" s="47">
        <f t="shared" si="2338"/>
        <v>0</v>
      </c>
      <c r="AF389" s="47">
        <f t="shared" si="2338"/>
        <v>0</v>
      </c>
      <c r="AG389" s="27">
        <f>IF(T389=0,"",SUMPRODUCT(T389:AF389,T390:AF390))</f>
        <v>2527.5</v>
      </c>
      <c r="AH389" s="11">
        <f>SUM(T389:AF389)</f>
        <v>490</v>
      </c>
      <c r="AI389" s="7"/>
      <c r="AJ389" s="7"/>
    </row>
    <row r="390" spans="1:36" s="10" customFormat="1" ht="17.45" customHeight="1" x14ac:dyDescent="0.25">
      <c r="A390" s="7">
        <f>B389</f>
        <v>1</v>
      </c>
      <c r="B390" s="112"/>
      <c r="C390" s="51" t="s">
        <v>102</v>
      </c>
      <c r="D390" s="51">
        <f>Opsætning!$D$9</f>
        <v>120</v>
      </c>
      <c r="E390" s="111" t="s">
        <v>100</v>
      </c>
      <c r="F390" s="111"/>
      <c r="G390" s="12">
        <v>6</v>
      </c>
      <c r="H390" s="12">
        <v>5</v>
      </c>
      <c r="I390" s="13">
        <v>5</v>
      </c>
      <c r="J390" s="13">
        <v>5</v>
      </c>
      <c r="K390" s="13">
        <v>5</v>
      </c>
      <c r="L390" s="13">
        <v>5</v>
      </c>
      <c r="M390" s="13"/>
      <c r="N390" s="13"/>
      <c r="O390" s="13"/>
      <c r="P390" s="13"/>
      <c r="Q390" s="13"/>
      <c r="R390" s="13"/>
      <c r="S390" s="13"/>
      <c r="T390" s="47">
        <f t="shared" ref="T390:AF390" si="2339">IF(G390="",,G390)</f>
        <v>6</v>
      </c>
      <c r="U390" s="47">
        <f t="shared" si="2339"/>
        <v>5</v>
      </c>
      <c r="V390" s="47">
        <f t="shared" si="2339"/>
        <v>5</v>
      </c>
      <c r="W390" s="47">
        <f t="shared" si="2339"/>
        <v>5</v>
      </c>
      <c r="X390" s="47">
        <f t="shared" si="2339"/>
        <v>5</v>
      </c>
      <c r="Y390" s="47">
        <f t="shared" si="2339"/>
        <v>5</v>
      </c>
      <c r="Z390" s="47">
        <f t="shared" si="2339"/>
        <v>0</v>
      </c>
      <c r="AA390" s="47">
        <f t="shared" si="2339"/>
        <v>0</v>
      </c>
      <c r="AB390" s="47">
        <f t="shared" si="2339"/>
        <v>0</v>
      </c>
      <c r="AC390" s="47">
        <f t="shared" si="2339"/>
        <v>0</v>
      </c>
      <c r="AD390" s="47">
        <f t="shared" si="2339"/>
        <v>0</v>
      </c>
      <c r="AE390" s="47">
        <f t="shared" si="2339"/>
        <v>0</v>
      </c>
      <c r="AF390" s="47">
        <f t="shared" si="2339"/>
        <v>0</v>
      </c>
      <c r="AG390" s="27">
        <f>IF(T390=0,"",SUM(T390:AF390))</f>
        <v>31</v>
      </c>
      <c r="AH390" s="11">
        <f t="shared" ref="AH390:AH396" si="2340">SUM(T390:AF390)</f>
        <v>31</v>
      </c>
      <c r="AI390" s="7"/>
      <c r="AJ390" s="7"/>
    </row>
    <row r="391" spans="1:36" s="10" customFormat="1" ht="17.45" customHeight="1" x14ac:dyDescent="0.25">
      <c r="A391" s="7">
        <f t="shared" ref="A391" si="2341">B391</f>
        <v>2</v>
      </c>
      <c r="B391" s="112">
        <v>2</v>
      </c>
      <c r="C391" s="44"/>
      <c r="D391" s="44" t="s">
        <v>101</v>
      </c>
      <c r="E391" s="111" t="str">
        <f>'Opsætning1-5 (2)'!$D$16</f>
        <v>Bænk til klods 50mm</v>
      </c>
      <c r="F391" s="111"/>
      <c r="G391" s="14">
        <v>80</v>
      </c>
      <c r="H391" s="14">
        <v>80</v>
      </c>
      <c r="I391" s="14">
        <v>85</v>
      </c>
      <c r="J391" s="14">
        <v>85</v>
      </c>
      <c r="K391" s="14">
        <v>87</v>
      </c>
      <c r="L391" s="14">
        <v>87</v>
      </c>
      <c r="M391" s="14"/>
      <c r="N391" s="14"/>
      <c r="O391" s="14"/>
      <c r="P391" s="14"/>
      <c r="Q391" s="14"/>
      <c r="R391" s="14"/>
      <c r="S391" s="14"/>
      <c r="T391" s="47">
        <f t="shared" ref="T391:AF391" si="2342">MROUND(G391*$D392*0.01,2.5)</f>
        <v>65</v>
      </c>
      <c r="U391" s="47">
        <f t="shared" si="2342"/>
        <v>65</v>
      </c>
      <c r="V391" s="47">
        <f t="shared" si="2342"/>
        <v>67.5</v>
      </c>
      <c r="W391" s="47">
        <f t="shared" si="2342"/>
        <v>67.5</v>
      </c>
      <c r="X391" s="47">
        <f t="shared" si="2342"/>
        <v>70</v>
      </c>
      <c r="Y391" s="47">
        <f t="shared" si="2342"/>
        <v>70</v>
      </c>
      <c r="Z391" s="47">
        <f t="shared" si="2342"/>
        <v>0</v>
      </c>
      <c r="AA391" s="47">
        <f t="shared" si="2342"/>
        <v>0</v>
      </c>
      <c r="AB391" s="47">
        <f t="shared" si="2342"/>
        <v>0</v>
      </c>
      <c r="AC391" s="47">
        <f t="shared" si="2342"/>
        <v>0</v>
      </c>
      <c r="AD391" s="47">
        <f t="shared" si="2342"/>
        <v>0</v>
      </c>
      <c r="AE391" s="47">
        <f t="shared" si="2342"/>
        <v>0</v>
      </c>
      <c r="AF391" s="47">
        <f t="shared" si="2342"/>
        <v>0</v>
      </c>
      <c r="AG391" s="27">
        <f t="shared" ref="AG391" si="2343">IF(T391=0,"",SUMPRODUCT(T391:AF391,T392:AF392))</f>
        <v>1205</v>
      </c>
      <c r="AH391" s="11">
        <f t="shared" si="2340"/>
        <v>405</v>
      </c>
      <c r="AI391" s="7"/>
      <c r="AJ391" s="7"/>
    </row>
    <row r="392" spans="1:36" s="10" customFormat="1" ht="17.45" customHeight="1" x14ac:dyDescent="0.25">
      <c r="A392" s="7">
        <f t="shared" ref="A392" si="2344">B391</f>
        <v>2</v>
      </c>
      <c r="B392" s="112"/>
      <c r="C392" s="51" t="s">
        <v>102</v>
      </c>
      <c r="D392" s="51">
        <f>Opsætning!$D$10</f>
        <v>80</v>
      </c>
      <c r="E392" s="111" t="s">
        <v>100</v>
      </c>
      <c r="F392" s="111"/>
      <c r="G392" s="13">
        <v>4</v>
      </c>
      <c r="H392" s="13">
        <v>4</v>
      </c>
      <c r="I392" s="13">
        <v>3</v>
      </c>
      <c r="J392" s="13">
        <v>3</v>
      </c>
      <c r="K392" s="13">
        <v>2</v>
      </c>
      <c r="L392" s="13">
        <v>2</v>
      </c>
      <c r="M392" s="13"/>
      <c r="N392" s="13"/>
      <c r="O392" s="13"/>
      <c r="P392" s="13"/>
      <c r="Q392" s="13"/>
      <c r="R392" s="13"/>
      <c r="S392" s="13"/>
      <c r="T392" s="47">
        <f t="shared" ref="T392:AF392" si="2345">IF(G392="",,G392)</f>
        <v>4</v>
      </c>
      <c r="U392" s="47">
        <f t="shared" si="2345"/>
        <v>4</v>
      </c>
      <c r="V392" s="47">
        <f t="shared" si="2345"/>
        <v>3</v>
      </c>
      <c r="W392" s="47">
        <f t="shared" si="2345"/>
        <v>3</v>
      </c>
      <c r="X392" s="47">
        <f t="shared" si="2345"/>
        <v>2</v>
      </c>
      <c r="Y392" s="47">
        <f t="shared" si="2345"/>
        <v>2</v>
      </c>
      <c r="Z392" s="47">
        <f t="shared" si="2345"/>
        <v>0</v>
      </c>
      <c r="AA392" s="47">
        <f t="shared" si="2345"/>
        <v>0</v>
      </c>
      <c r="AB392" s="47">
        <f t="shared" si="2345"/>
        <v>0</v>
      </c>
      <c r="AC392" s="47">
        <f t="shared" si="2345"/>
        <v>0</v>
      </c>
      <c r="AD392" s="47">
        <f t="shared" si="2345"/>
        <v>0</v>
      </c>
      <c r="AE392" s="47">
        <f t="shared" si="2345"/>
        <v>0</v>
      </c>
      <c r="AF392" s="47">
        <f t="shared" si="2345"/>
        <v>0</v>
      </c>
      <c r="AG392" s="27">
        <f t="shared" ref="AG392" si="2346">IF(T392=0,"",SUM(T392:AF392))</f>
        <v>18</v>
      </c>
      <c r="AH392" s="11">
        <f t="shared" si="2340"/>
        <v>18</v>
      </c>
      <c r="AI392" s="7"/>
      <c r="AJ392" s="7"/>
    </row>
    <row r="393" spans="1:36" s="10" customFormat="1" ht="17.45" customHeight="1" x14ac:dyDescent="0.25">
      <c r="A393" s="7">
        <f t="shared" ref="A393" si="2347">B393</f>
        <v>3</v>
      </c>
      <c r="B393" s="112">
        <v>3</v>
      </c>
      <c r="C393" s="44"/>
      <c r="D393" s="44" t="s">
        <v>92</v>
      </c>
      <c r="E393" s="111" t="str">
        <f>'Opsætning1-5 (2)'!$D$20</f>
        <v>Konventionel dødløft m. stop under knæ</v>
      </c>
      <c r="F393" s="111"/>
      <c r="G393" s="8">
        <v>65</v>
      </c>
      <c r="H393" s="8">
        <v>68</v>
      </c>
      <c r="I393" s="9">
        <v>70</v>
      </c>
      <c r="J393" s="9">
        <v>70</v>
      </c>
      <c r="K393" s="9">
        <v>70</v>
      </c>
      <c r="L393" s="16"/>
      <c r="M393" s="14"/>
      <c r="N393" s="14"/>
      <c r="O393" s="14"/>
      <c r="P393" s="14"/>
      <c r="Q393" s="14"/>
      <c r="R393" s="14"/>
      <c r="S393" s="14"/>
      <c r="T393" s="47">
        <f t="shared" ref="T393:AF393" si="2348">MROUND(G393*$D394*0.01,2.5)</f>
        <v>97.5</v>
      </c>
      <c r="U393" s="47">
        <f t="shared" si="2348"/>
        <v>102.5</v>
      </c>
      <c r="V393" s="47">
        <f t="shared" si="2348"/>
        <v>105</v>
      </c>
      <c r="W393" s="47">
        <f t="shared" si="2348"/>
        <v>105</v>
      </c>
      <c r="X393" s="47">
        <f t="shared" si="2348"/>
        <v>105</v>
      </c>
      <c r="Y393" s="47">
        <f t="shared" si="2348"/>
        <v>0</v>
      </c>
      <c r="Z393" s="47">
        <f t="shared" si="2348"/>
        <v>0</v>
      </c>
      <c r="AA393" s="47">
        <f t="shared" si="2348"/>
        <v>0</v>
      </c>
      <c r="AB393" s="47">
        <f t="shared" si="2348"/>
        <v>0</v>
      </c>
      <c r="AC393" s="47">
        <f t="shared" si="2348"/>
        <v>0</v>
      </c>
      <c r="AD393" s="47">
        <f t="shared" si="2348"/>
        <v>0</v>
      </c>
      <c r="AE393" s="47">
        <f t="shared" si="2348"/>
        <v>0</v>
      </c>
      <c r="AF393" s="47">
        <f t="shared" si="2348"/>
        <v>0</v>
      </c>
      <c r="AG393" s="27">
        <f t="shared" ref="AG393" si="2349">IF(T393=0,"",SUMPRODUCT(T393:AF393,T394:AF394))</f>
        <v>2672.5</v>
      </c>
      <c r="AH393" s="11">
        <f t="shared" si="2340"/>
        <v>515</v>
      </c>
      <c r="AI393" s="7"/>
      <c r="AJ393" s="7"/>
    </row>
    <row r="394" spans="1:36" s="10" customFormat="1" ht="17.45" customHeight="1" x14ac:dyDescent="0.25">
      <c r="A394" s="7">
        <f t="shared" ref="A394" si="2350">B393</f>
        <v>3</v>
      </c>
      <c r="B394" s="112"/>
      <c r="C394" s="51" t="s">
        <v>102</v>
      </c>
      <c r="D394" s="51">
        <f>Opsætning!$D$11</f>
        <v>150</v>
      </c>
      <c r="E394" s="111" t="s">
        <v>100</v>
      </c>
      <c r="F394" s="111"/>
      <c r="G394" s="12">
        <v>6</v>
      </c>
      <c r="H394" s="12">
        <v>5</v>
      </c>
      <c r="I394" s="13">
        <v>5</v>
      </c>
      <c r="J394" s="13">
        <v>5</v>
      </c>
      <c r="K394" s="13">
        <v>5</v>
      </c>
      <c r="L394" s="12"/>
      <c r="M394" s="13"/>
      <c r="N394" s="13"/>
      <c r="O394" s="13"/>
      <c r="P394" s="13"/>
      <c r="Q394" s="13"/>
      <c r="R394" s="13"/>
      <c r="S394" s="13"/>
      <c r="T394" s="47">
        <f t="shared" ref="T394:AF394" si="2351">IF(G394="",,G394)</f>
        <v>6</v>
      </c>
      <c r="U394" s="47">
        <f t="shared" si="2351"/>
        <v>5</v>
      </c>
      <c r="V394" s="47">
        <f t="shared" si="2351"/>
        <v>5</v>
      </c>
      <c r="W394" s="47">
        <f t="shared" si="2351"/>
        <v>5</v>
      </c>
      <c r="X394" s="47">
        <f t="shared" si="2351"/>
        <v>5</v>
      </c>
      <c r="Y394" s="47">
        <f t="shared" si="2351"/>
        <v>0</v>
      </c>
      <c r="Z394" s="47">
        <f t="shared" si="2351"/>
        <v>0</v>
      </c>
      <c r="AA394" s="47">
        <f t="shared" si="2351"/>
        <v>0</v>
      </c>
      <c r="AB394" s="47">
        <f t="shared" si="2351"/>
        <v>0</v>
      </c>
      <c r="AC394" s="47">
        <f t="shared" si="2351"/>
        <v>0</v>
      </c>
      <c r="AD394" s="47">
        <f t="shared" si="2351"/>
        <v>0</v>
      </c>
      <c r="AE394" s="47">
        <f t="shared" si="2351"/>
        <v>0</v>
      </c>
      <c r="AF394" s="47">
        <f t="shared" si="2351"/>
        <v>0</v>
      </c>
      <c r="AG394" s="27">
        <f t="shared" ref="AG394" si="2352">IF(T394=0,"",SUM(T394:AF394))</f>
        <v>26</v>
      </c>
      <c r="AH394" s="11">
        <f t="shared" si="2340"/>
        <v>26</v>
      </c>
      <c r="AI394" s="7"/>
      <c r="AJ394" s="7"/>
    </row>
    <row r="395" spans="1:36" s="10" customFormat="1" ht="17.45" customHeight="1" x14ac:dyDescent="0.25">
      <c r="A395" s="7">
        <f t="shared" ref="A395" si="2353">B395</f>
        <v>4</v>
      </c>
      <c r="B395" s="132">
        <v>4</v>
      </c>
      <c r="C395" s="44"/>
      <c r="D395" s="44"/>
      <c r="E395" s="134" t="s">
        <v>53</v>
      </c>
      <c r="F395" s="135"/>
      <c r="G395" s="56" t="s">
        <v>170</v>
      </c>
      <c r="H395" s="56" t="s">
        <v>170</v>
      </c>
      <c r="I395" s="56" t="s">
        <v>170</v>
      </c>
      <c r="J395" s="56" t="s">
        <v>170</v>
      </c>
      <c r="K395" s="14"/>
      <c r="L395" s="14"/>
      <c r="M395" s="14"/>
      <c r="N395" s="14"/>
      <c r="O395" s="14"/>
      <c r="P395" s="14"/>
      <c r="Q395" s="14"/>
      <c r="R395" s="14"/>
      <c r="S395" s="14"/>
      <c r="T395" s="102" t="str">
        <f>G395</f>
        <v>BW</v>
      </c>
      <c r="U395" s="102" t="str">
        <f t="shared" ref="U395:V395" si="2354">H395</f>
        <v>BW</v>
      </c>
      <c r="V395" s="102" t="str">
        <f t="shared" si="2354"/>
        <v>BW</v>
      </c>
      <c r="W395" s="102" t="str">
        <f>J395</f>
        <v>BW</v>
      </c>
      <c r="X395" s="102">
        <f t="shared" ref="X395:AF396" si="2355">K395</f>
        <v>0</v>
      </c>
      <c r="Y395" s="102">
        <f t="shared" si="2355"/>
        <v>0</v>
      </c>
      <c r="Z395" s="102">
        <f t="shared" si="2355"/>
        <v>0</v>
      </c>
      <c r="AA395" s="102">
        <f t="shared" si="2355"/>
        <v>0</v>
      </c>
      <c r="AB395" s="102">
        <f t="shared" si="2355"/>
        <v>0</v>
      </c>
      <c r="AC395" s="102">
        <f t="shared" si="2355"/>
        <v>0</v>
      </c>
      <c r="AD395" s="102">
        <f t="shared" si="2355"/>
        <v>0</v>
      </c>
      <c r="AE395" s="102">
        <f t="shared" si="2355"/>
        <v>0</v>
      </c>
      <c r="AF395" s="102">
        <f t="shared" si="2355"/>
        <v>0</v>
      </c>
      <c r="AG395" s="27">
        <f t="shared" ref="AG395" si="2356">IF(T395=0,"",SUMPRODUCT(T395:AF395,T396:AF396))</f>
        <v>0</v>
      </c>
      <c r="AH395" s="11">
        <f t="shared" si="2340"/>
        <v>0</v>
      </c>
      <c r="AI395" s="7"/>
      <c r="AJ395" s="7"/>
    </row>
    <row r="396" spans="1:36" s="10" customFormat="1" ht="17.45" customHeight="1" x14ac:dyDescent="0.25">
      <c r="A396" s="7">
        <f t="shared" ref="A396" si="2357">B395</f>
        <v>4</v>
      </c>
      <c r="B396" s="133"/>
      <c r="C396" s="51"/>
      <c r="D396" s="51" t="e">
        <f>_xlfn.IFS(D395="squat",Opsætning!#REF!,D395="bænk",Opsætning!#REF!,D395="dødløft",Opsætning!#REF!)</f>
        <v>#N/A</v>
      </c>
      <c r="E396" s="134" t="s">
        <v>100</v>
      </c>
      <c r="F396" s="136"/>
      <c r="G396" s="52">
        <v>12</v>
      </c>
      <c r="H396" s="52">
        <v>12</v>
      </c>
      <c r="I396" s="52">
        <v>12</v>
      </c>
      <c r="J396" s="52">
        <v>12</v>
      </c>
      <c r="K396" s="13"/>
      <c r="L396" s="13"/>
      <c r="M396" s="13"/>
      <c r="N396" s="13"/>
      <c r="O396" s="13"/>
      <c r="P396" s="13"/>
      <c r="Q396" s="13"/>
      <c r="R396" s="13"/>
      <c r="S396" s="13"/>
      <c r="T396" s="47">
        <f t="shared" ref="T396:V396" si="2358">IF(G396="",,G396)</f>
        <v>12</v>
      </c>
      <c r="U396" s="47">
        <f t="shared" si="2358"/>
        <v>12</v>
      </c>
      <c r="V396" s="47">
        <f t="shared" si="2358"/>
        <v>12</v>
      </c>
      <c r="W396" s="102">
        <f>J396</f>
        <v>12</v>
      </c>
      <c r="X396" s="102">
        <f t="shared" si="2355"/>
        <v>0</v>
      </c>
      <c r="Y396" s="102">
        <f t="shared" si="2355"/>
        <v>0</v>
      </c>
      <c r="Z396" s="102">
        <f t="shared" si="2355"/>
        <v>0</v>
      </c>
      <c r="AA396" s="102">
        <f t="shared" si="2355"/>
        <v>0</v>
      </c>
      <c r="AB396" s="102">
        <f t="shared" si="2355"/>
        <v>0</v>
      </c>
      <c r="AC396" s="102">
        <f t="shared" si="2355"/>
        <v>0</v>
      </c>
      <c r="AD396" s="102">
        <f t="shared" si="2355"/>
        <v>0</v>
      </c>
      <c r="AE396" s="102">
        <f t="shared" si="2355"/>
        <v>0</v>
      </c>
      <c r="AF396" s="102">
        <f t="shared" si="2355"/>
        <v>0</v>
      </c>
      <c r="AG396" s="27">
        <f t="shared" ref="AG396" si="2359">IF(T396=0,"",SUM(T396:AF396))</f>
        <v>48</v>
      </c>
      <c r="AH396" s="11">
        <f t="shared" si="2340"/>
        <v>48</v>
      </c>
      <c r="AI396" s="7"/>
      <c r="AJ396" s="7"/>
    </row>
    <row r="397" spans="1:36" customFormat="1" ht="24.6" customHeight="1" x14ac:dyDescent="0.25">
      <c r="A397" s="1"/>
      <c r="B397" s="19"/>
      <c r="C397" s="24"/>
      <c r="D397" s="24"/>
      <c r="E397" s="24"/>
      <c r="F397" s="24"/>
      <c r="G397" s="23"/>
      <c r="H397" s="23"/>
      <c r="I397" s="23"/>
      <c r="J397" s="23"/>
      <c r="K397" s="23"/>
      <c r="L397" s="23"/>
      <c r="M397" s="23"/>
      <c r="N397" s="23"/>
      <c r="O397" s="23"/>
      <c r="P397" s="23"/>
      <c r="Q397" s="23"/>
      <c r="R397" s="23"/>
      <c r="S397" s="23"/>
      <c r="T397" s="24"/>
      <c r="U397" s="24"/>
      <c r="V397" s="24"/>
      <c r="W397" s="24"/>
      <c r="X397" s="24"/>
      <c r="Y397" s="24"/>
      <c r="Z397" s="24"/>
      <c r="AA397" s="24"/>
      <c r="AB397" s="24"/>
      <c r="AC397" s="24"/>
      <c r="AD397" s="24"/>
      <c r="AE397" s="24"/>
      <c r="AF397" s="24"/>
      <c r="AG397" s="25"/>
      <c r="AH397" s="6"/>
      <c r="AI397" s="1"/>
      <c r="AJ397" s="1"/>
    </row>
    <row r="398" spans="1:36" customFormat="1" ht="32.450000000000003" customHeight="1" x14ac:dyDescent="0.25">
      <c r="A398" s="1"/>
      <c r="B398" s="148" t="s">
        <v>113</v>
      </c>
      <c r="C398" s="149"/>
      <c r="D398" s="149"/>
      <c r="E398" s="149"/>
      <c r="F398" s="149" t="s">
        <v>89</v>
      </c>
      <c r="G398" s="149"/>
      <c r="H398" s="149"/>
      <c r="I398" s="149"/>
      <c r="J398" s="149"/>
      <c r="K398" s="149"/>
      <c r="L398" s="149"/>
      <c r="M398" s="149"/>
      <c r="N398" s="149"/>
      <c r="O398" s="149"/>
      <c r="P398" s="149"/>
      <c r="Q398" s="149"/>
      <c r="R398" s="149"/>
      <c r="S398" s="149"/>
      <c r="T398" s="149"/>
      <c r="U398" s="149"/>
      <c r="V398" s="149" t="s">
        <v>40</v>
      </c>
      <c r="W398" s="149"/>
      <c r="X398" s="149"/>
      <c r="Y398" s="149"/>
      <c r="Z398" s="149"/>
      <c r="AA398" s="149"/>
      <c r="AB398" s="149" t="s">
        <v>92</v>
      </c>
      <c r="AC398" s="149"/>
      <c r="AD398" s="149"/>
      <c r="AE398" s="149"/>
      <c r="AF398" s="149"/>
      <c r="AG398" s="149"/>
      <c r="AH398" s="150"/>
      <c r="AI398" s="1"/>
      <c r="AJ398" s="1"/>
    </row>
    <row r="399" spans="1:36" customFormat="1" ht="21.95" customHeight="1" x14ac:dyDescent="0.25">
      <c r="A399" s="1"/>
      <c r="B399" s="151" t="s">
        <v>114</v>
      </c>
      <c r="C399" s="152"/>
      <c r="D399" s="152"/>
      <c r="E399" s="152"/>
      <c r="F399" s="153">
        <f>SUMIF(D356:D396,"squat",AG356:AG396)</f>
        <v>8282.5</v>
      </c>
      <c r="G399" s="153"/>
      <c r="H399" s="153"/>
      <c r="I399" s="153"/>
      <c r="J399" s="153"/>
      <c r="K399" s="153"/>
      <c r="L399" s="153"/>
      <c r="M399" s="153"/>
      <c r="N399" s="153"/>
      <c r="O399" s="153"/>
      <c r="P399" s="153"/>
      <c r="Q399" s="153"/>
      <c r="R399" s="153"/>
      <c r="S399" s="153"/>
      <c r="T399" s="153"/>
      <c r="U399" s="153"/>
      <c r="V399" s="154">
        <f>SUMIF(D356:D396,"Bænk",AG356:AG397)</f>
        <v>7035</v>
      </c>
      <c r="W399" s="154"/>
      <c r="X399" s="154"/>
      <c r="Y399" s="154"/>
      <c r="Z399" s="154"/>
      <c r="AA399" s="154"/>
      <c r="AB399" s="153">
        <f>SUMIF(D356:D396,"dødløft",AG356:AG397)</f>
        <v>8152.5</v>
      </c>
      <c r="AC399" s="153"/>
      <c r="AD399" s="153"/>
      <c r="AE399" s="153"/>
      <c r="AF399" s="153"/>
      <c r="AG399" s="153"/>
      <c r="AH399" s="155"/>
      <c r="AI399" s="20">
        <f>(AB399+F399+V399)*1.5/3</f>
        <v>11735</v>
      </c>
      <c r="AJ399" s="1"/>
    </row>
    <row r="400" spans="1:36" customFormat="1" ht="21.95" customHeight="1" thickBot="1" x14ac:dyDescent="0.3">
      <c r="A400" s="1"/>
      <c r="B400" s="146" t="s">
        <v>115</v>
      </c>
      <c r="C400" s="147"/>
      <c r="D400" s="147"/>
      <c r="E400" s="147"/>
      <c r="F400" s="109">
        <f>(SUMIF(D356:D396,"squat",AG356:AG396)/SUMIF(D356:D396,"squat",AG357:AG397))/Opsætning!$D$9</f>
        <v>0.67667483660130723</v>
      </c>
      <c r="G400" s="109"/>
      <c r="H400" s="109"/>
      <c r="I400" s="109"/>
      <c r="J400" s="109"/>
      <c r="K400" s="109"/>
      <c r="L400" s="109"/>
      <c r="M400" s="109"/>
      <c r="N400" s="109"/>
      <c r="O400" s="109"/>
      <c r="P400" s="109"/>
      <c r="Q400" s="109"/>
      <c r="R400" s="109"/>
      <c r="S400" s="109"/>
      <c r="T400" s="109"/>
      <c r="U400" s="109"/>
      <c r="V400" s="109">
        <f>SUMIF(D356:D396,"Bænk",AG356:AG397)/SUMIF(D356:D396,"Bænk",AG357:AG397)/Opsætning!$D$10</f>
        <v>0.74523305084745761</v>
      </c>
      <c r="W400" s="109"/>
      <c r="X400" s="109"/>
      <c r="Y400" s="109"/>
      <c r="Z400" s="109"/>
      <c r="AA400" s="109"/>
      <c r="AB400" s="109">
        <f>SUMIF(D356:D396,"dødløft",AG356:AG397)/SUMIF(D356:D396,"dødløft",AG357:AG397)/Opsætning!$D$11</f>
        <v>0.71513157894736845</v>
      </c>
      <c r="AC400" s="109"/>
      <c r="AD400" s="109"/>
      <c r="AE400" s="109"/>
      <c r="AF400" s="109"/>
      <c r="AG400" s="109"/>
      <c r="AH400" s="110"/>
      <c r="AI400" s="1"/>
      <c r="AJ400" s="1"/>
    </row>
    <row r="401" spans="1:36" customFormat="1" ht="17.45" customHeight="1" thickBot="1" x14ac:dyDescent="0.3">
      <c r="A401" s="1"/>
      <c r="G401" s="2"/>
      <c r="H401" s="2"/>
      <c r="I401" s="2"/>
      <c r="J401" s="2"/>
      <c r="K401" s="2"/>
      <c r="L401" s="2"/>
      <c r="M401" s="2"/>
      <c r="N401" s="2"/>
      <c r="O401" s="2"/>
      <c r="P401" s="2"/>
      <c r="Q401" s="2"/>
      <c r="R401" s="2"/>
      <c r="S401" s="2"/>
      <c r="AG401" s="1"/>
      <c r="AH401" s="1"/>
      <c r="AI401" s="1"/>
      <c r="AJ401" s="1"/>
    </row>
    <row r="402" spans="1:36" customFormat="1" ht="17.45" customHeight="1" x14ac:dyDescent="0.25">
      <c r="A402" s="1" t="s">
        <v>93</v>
      </c>
      <c r="B402" s="139" t="s">
        <v>94</v>
      </c>
      <c r="C402" s="140"/>
      <c r="D402" s="141" t="str">
        <f>Opsætning!$D$14</f>
        <v>Navn Navnesen</v>
      </c>
      <c r="E402" s="141"/>
      <c r="F402" s="141"/>
      <c r="G402" s="94"/>
      <c r="H402" s="95"/>
      <c r="I402" s="95"/>
      <c r="J402" s="95"/>
      <c r="K402" s="96"/>
      <c r="L402" s="96"/>
      <c r="M402" s="96"/>
      <c r="N402" s="96"/>
      <c r="O402" s="96"/>
      <c r="P402" s="96"/>
      <c r="Q402" s="96"/>
      <c r="R402" s="96"/>
      <c r="S402" s="96"/>
      <c r="T402" s="97" t="s">
        <v>95</v>
      </c>
      <c r="U402" s="97"/>
      <c r="V402" s="98"/>
      <c r="W402" s="97"/>
      <c r="X402" s="163"/>
      <c r="Y402" s="163"/>
      <c r="Z402" s="163"/>
      <c r="AA402" s="21"/>
      <c r="AB402" s="164"/>
      <c r="AC402" s="164"/>
      <c r="AD402" s="3"/>
      <c r="AE402" s="3"/>
      <c r="AF402" s="3"/>
      <c r="AG402" s="4"/>
      <c r="AH402" s="5"/>
      <c r="AI402" s="1"/>
      <c r="AJ402" s="1"/>
    </row>
    <row r="403" spans="1:36" customFormat="1" ht="53.45" customHeight="1" thickBot="1" x14ac:dyDescent="0.3">
      <c r="A403" s="1" t="s">
        <v>93</v>
      </c>
      <c r="B403" s="144" t="s">
        <v>145</v>
      </c>
      <c r="C403" s="145"/>
      <c r="D403" s="145"/>
      <c r="E403" s="145"/>
      <c r="F403" s="145"/>
      <c r="G403" s="23"/>
      <c r="H403" s="23"/>
      <c r="I403" s="23"/>
      <c r="J403" s="23"/>
      <c r="K403" s="23"/>
      <c r="L403" s="23"/>
      <c r="M403" s="23"/>
      <c r="N403" s="23"/>
      <c r="O403" s="23"/>
      <c r="P403" s="23"/>
      <c r="Q403" s="23"/>
      <c r="R403" s="23"/>
      <c r="S403" s="23"/>
      <c r="T403" s="24"/>
      <c r="U403" s="24"/>
      <c r="V403" s="24"/>
      <c r="W403" s="24"/>
      <c r="X403" s="24"/>
      <c r="Y403" s="24"/>
      <c r="Z403" s="24"/>
      <c r="AA403" s="24"/>
      <c r="AB403" s="24"/>
      <c r="AC403" s="24"/>
      <c r="AD403" s="24"/>
      <c r="AE403" s="24"/>
      <c r="AF403" s="24"/>
      <c r="AG403" s="25"/>
      <c r="AH403" s="6"/>
      <c r="AI403" s="1"/>
      <c r="AJ403" s="1"/>
    </row>
    <row r="404" spans="1:36" customFormat="1" ht="17.45" customHeight="1" x14ac:dyDescent="0.3">
      <c r="A404" s="1" t="s">
        <v>93</v>
      </c>
      <c r="B404" s="41" t="s">
        <v>10</v>
      </c>
      <c r="C404" s="121" t="s">
        <v>134</v>
      </c>
      <c r="D404" s="122"/>
      <c r="E404" s="123" t="str">
        <f>Opsætning!$D$16</f>
        <v>Mandag</v>
      </c>
      <c r="F404" s="124"/>
      <c r="G404" s="156" t="s">
        <v>98</v>
      </c>
      <c r="H404" s="157"/>
      <c r="I404" s="157"/>
      <c r="J404" s="157"/>
      <c r="K404" s="157"/>
      <c r="L404" s="157"/>
      <c r="M404" s="157"/>
      <c r="N404" s="157"/>
      <c r="O404" s="157"/>
      <c r="P404" s="157"/>
      <c r="Q404" s="157"/>
      <c r="R404" s="157"/>
      <c r="S404" s="158"/>
      <c r="T404" s="24"/>
      <c r="U404" s="24"/>
      <c r="V404" s="24"/>
      <c r="W404" s="24"/>
      <c r="X404" s="24"/>
      <c r="Y404" s="24"/>
      <c r="Z404" s="24"/>
      <c r="AA404" s="24"/>
      <c r="AB404" s="24"/>
      <c r="AC404" s="24"/>
      <c r="AD404" s="24"/>
      <c r="AE404" s="24"/>
      <c r="AF404" s="26"/>
      <c r="AG404" s="161"/>
      <c r="AH404" s="162"/>
      <c r="AI404" s="1"/>
      <c r="AJ404" s="1"/>
    </row>
    <row r="405" spans="1:36" customFormat="1" ht="17.45" customHeight="1" thickBot="1" x14ac:dyDescent="0.3">
      <c r="A405" s="1"/>
      <c r="B405" s="130" t="s">
        <v>99</v>
      </c>
      <c r="C405" s="131"/>
      <c r="D405" s="131"/>
      <c r="E405" s="131"/>
      <c r="F405" s="131"/>
      <c r="G405" s="159"/>
      <c r="H405" s="159"/>
      <c r="I405" s="159"/>
      <c r="J405" s="159"/>
      <c r="K405" s="159"/>
      <c r="L405" s="159"/>
      <c r="M405" s="159"/>
      <c r="N405" s="159"/>
      <c r="O405" s="159"/>
      <c r="P405" s="159"/>
      <c r="Q405" s="159"/>
      <c r="R405" s="159"/>
      <c r="S405" s="160"/>
      <c r="T405" s="24"/>
      <c r="U405" s="24"/>
      <c r="V405" s="24"/>
      <c r="W405" s="24"/>
      <c r="X405" s="24"/>
      <c r="Y405" s="24"/>
      <c r="Z405" s="24"/>
      <c r="AA405" s="24"/>
      <c r="AB405" s="24"/>
      <c r="AC405" s="24"/>
      <c r="AD405" s="24"/>
      <c r="AE405" s="24"/>
      <c r="AF405" s="24"/>
      <c r="AG405" s="25"/>
      <c r="AH405" s="6"/>
      <c r="AI405" s="1"/>
      <c r="AJ405" s="1"/>
    </row>
    <row r="406" spans="1:36" s="10" customFormat="1" ht="17.45" customHeight="1" x14ac:dyDescent="0.25">
      <c r="A406" s="7">
        <f>B406</f>
        <v>1</v>
      </c>
      <c r="B406" s="112">
        <v>1</v>
      </c>
      <c r="C406" s="44"/>
      <c r="D406" s="44" t="s">
        <v>89</v>
      </c>
      <c r="E406" s="111" t="str">
        <f>'Opsætning1-5 (2)'!$D$6</f>
        <v>Lowbar Squat</v>
      </c>
      <c r="F406" s="111"/>
      <c r="G406" s="8">
        <v>82</v>
      </c>
      <c r="H406" s="8">
        <v>85</v>
      </c>
      <c r="I406" s="9">
        <v>88</v>
      </c>
      <c r="J406" s="9">
        <v>82</v>
      </c>
      <c r="K406" s="9">
        <v>82</v>
      </c>
      <c r="L406" s="9">
        <v>82</v>
      </c>
      <c r="M406" s="9">
        <v>82</v>
      </c>
      <c r="N406" s="9"/>
      <c r="O406" s="9"/>
      <c r="P406" s="9"/>
      <c r="Q406" s="9"/>
      <c r="R406" s="9"/>
      <c r="S406" s="9"/>
      <c r="T406" s="47">
        <f>MROUND(G406*$D407*0.01,2.5)</f>
        <v>97.5</v>
      </c>
      <c r="U406" s="47">
        <f t="shared" ref="U406:AF406" si="2360">MROUND(H406*$D407*0.01,2.5)</f>
        <v>102.5</v>
      </c>
      <c r="V406" s="47">
        <f t="shared" si="2360"/>
        <v>105</v>
      </c>
      <c r="W406" s="47">
        <f t="shared" si="2360"/>
        <v>97.5</v>
      </c>
      <c r="X406" s="47">
        <f t="shared" si="2360"/>
        <v>97.5</v>
      </c>
      <c r="Y406" s="47">
        <f t="shared" si="2360"/>
        <v>97.5</v>
      </c>
      <c r="Z406" s="47">
        <f t="shared" si="2360"/>
        <v>97.5</v>
      </c>
      <c r="AA406" s="47">
        <f t="shared" si="2360"/>
        <v>0</v>
      </c>
      <c r="AB406" s="47">
        <f t="shared" si="2360"/>
        <v>0</v>
      </c>
      <c r="AC406" s="47">
        <f t="shared" si="2360"/>
        <v>0</v>
      </c>
      <c r="AD406" s="47">
        <f t="shared" si="2360"/>
        <v>0</v>
      </c>
      <c r="AE406" s="47">
        <f t="shared" si="2360"/>
        <v>0</v>
      </c>
      <c r="AF406" s="47">
        <f t="shared" si="2360"/>
        <v>0</v>
      </c>
      <c r="AG406" s="27">
        <f>IF(T406=0,"",SUMPRODUCT(T406:AF406,T407:AF407))</f>
        <v>2162.5</v>
      </c>
      <c r="AH406" s="11">
        <f>SUM(T406:AF406)</f>
        <v>695</v>
      </c>
      <c r="AI406" s="7"/>
      <c r="AJ406" s="7"/>
    </row>
    <row r="407" spans="1:36" s="10" customFormat="1" ht="17.45" customHeight="1" x14ac:dyDescent="0.25">
      <c r="A407" s="7">
        <f>B406</f>
        <v>1</v>
      </c>
      <c r="B407" s="112"/>
      <c r="C407" s="51" t="s">
        <v>102</v>
      </c>
      <c r="D407" s="51">
        <f>Opsætning!$D$9</f>
        <v>120</v>
      </c>
      <c r="E407" s="111" t="s">
        <v>100</v>
      </c>
      <c r="F407" s="111"/>
      <c r="G407" s="12">
        <v>3</v>
      </c>
      <c r="H407" s="12">
        <v>2</v>
      </c>
      <c r="I407" s="13">
        <v>1</v>
      </c>
      <c r="J407" s="13">
        <v>4</v>
      </c>
      <c r="K407" s="13">
        <v>4</v>
      </c>
      <c r="L407" s="13">
        <v>4</v>
      </c>
      <c r="M407" s="13">
        <v>4</v>
      </c>
      <c r="N407" s="13"/>
      <c r="O407" s="13"/>
      <c r="P407" s="13"/>
      <c r="Q407" s="13"/>
      <c r="R407" s="13"/>
      <c r="S407" s="13"/>
      <c r="T407" s="47">
        <f t="shared" ref="T407:AF407" si="2361">IF(G407="",,G407)</f>
        <v>3</v>
      </c>
      <c r="U407" s="47">
        <f t="shared" si="2361"/>
        <v>2</v>
      </c>
      <c r="V407" s="47">
        <f t="shared" si="2361"/>
        <v>1</v>
      </c>
      <c r="W407" s="47">
        <f t="shared" si="2361"/>
        <v>4</v>
      </c>
      <c r="X407" s="47">
        <f t="shared" si="2361"/>
        <v>4</v>
      </c>
      <c r="Y407" s="47">
        <f t="shared" si="2361"/>
        <v>4</v>
      </c>
      <c r="Z407" s="47">
        <f t="shared" si="2361"/>
        <v>4</v>
      </c>
      <c r="AA407" s="47">
        <f t="shared" si="2361"/>
        <v>0</v>
      </c>
      <c r="AB407" s="47">
        <f t="shared" si="2361"/>
        <v>0</v>
      </c>
      <c r="AC407" s="47">
        <f t="shared" si="2361"/>
        <v>0</v>
      </c>
      <c r="AD407" s="47">
        <f t="shared" si="2361"/>
        <v>0</v>
      </c>
      <c r="AE407" s="47">
        <f t="shared" si="2361"/>
        <v>0</v>
      </c>
      <c r="AF407" s="47">
        <f t="shared" si="2361"/>
        <v>0</v>
      </c>
      <c r="AG407" s="27">
        <f>IF(T407=0,"",SUM(T407:AF407))</f>
        <v>22</v>
      </c>
      <c r="AH407" s="11">
        <f t="shared" ref="AH407:AH413" si="2362">SUM(T407:AF407)</f>
        <v>22</v>
      </c>
      <c r="AI407" s="7"/>
      <c r="AJ407" s="7"/>
    </row>
    <row r="408" spans="1:36" s="10" customFormat="1" ht="17.45" customHeight="1" x14ac:dyDescent="0.25">
      <c r="A408" s="7">
        <f t="shared" ref="A408" si="2363">B408</f>
        <v>2</v>
      </c>
      <c r="B408" s="112">
        <v>2</v>
      </c>
      <c r="C408" s="44"/>
      <c r="D408" s="44" t="s">
        <v>101</v>
      </c>
      <c r="E408" s="111" t="str">
        <f>'Opsætning1-5 (2)'!$D$12</f>
        <v>Bænkpres</v>
      </c>
      <c r="F408" s="111"/>
      <c r="G408" s="14">
        <v>70</v>
      </c>
      <c r="H408" s="14">
        <v>80</v>
      </c>
      <c r="I408" s="14">
        <v>88</v>
      </c>
      <c r="J408" s="14">
        <v>83</v>
      </c>
      <c r="K408" s="14">
        <v>83</v>
      </c>
      <c r="L408" s="14">
        <v>83</v>
      </c>
      <c r="M408" s="14">
        <v>83</v>
      </c>
      <c r="N408" s="14"/>
      <c r="O408" s="14"/>
      <c r="P408" s="14"/>
      <c r="Q408" s="14"/>
      <c r="R408" s="14"/>
      <c r="S408" s="14"/>
      <c r="T408" s="47">
        <f t="shared" ref="T408:AF408" si="2364">MROUND(G408*$D409*0.01,2.5)</f>
        <v>55</v>
      </c>
      <c r="U408" s="47">
        <f t="shared" si="2364"/>
        <v>65</v>
      </c>
      <c r="V408" s="47">
        <f t="shared" si="2364"/>
        <v>70</v>
      </c>
      <c r="W408" s="47">
        <f t="shared" si="2364"/>
        <v>67.5</v>
      </c>
      <c r="X408" s="47">
        <f t="shared" si="2364"/>
        <v>67.5</v>
      </c>
      <c r="Y408" s="47">
        <f t="shared" si="2364"/>
        <v>67.5</v>
      </c>
      <c r="Z408" s="47">
        <f t="shared" si="2364"/>
        <v>67.5</v>
      </c>
      <c r="AA408" s="47">
        <f t="shared" si="2364"/>
        <v>0</v>
      </c>
      <c r="AB408" s="47">
        <f t="shared" si="2364"/>
        <v>0</v>
      </c>
      <c r="AC408" s="47">
        <f t="shared" si="2364"/>
        <v>0</v>
      </c>
      <c r="AD408" s="47">
        <f t="shared" si="2364"/>
        <v>0</v>
      </c>
      <c r="AE408" s="47">
        <f t="shared" si="2364"/>
        <v>0</v>
      </c>
      <c r="AF408" s="47">
        <f t="shared" si="2364"/>
        <v>0</v>
      </c>
      <c r="AG408" s="27">
        <f t="shared" ref="AG408" si="2365">IF(T408=0,"",SUMPRODUCT(T408:AF408,T409:AF409))</f>
        <v>1715</v>
      </c>
      <c r="AH408" s="11">
        <f t="shared" si="2362"/>
        <v>460</v>
      </c>
      <c r="AI408" s="7"/>
      <c r="AJ408" s="7"/>
    </row>
    <row r="409" spans="1:36" s="10" customFormat="1" ht="17.45" customHeight="1" x14ac:dyDescent="0.25">
      <c r="A409" s="7">
        <f t="shared" ref="A409" si="2366">B408</f>
        <v>2</v>
      </c>
      <c r="B409" s="112"/>
      <c r="C409" s="51" t="s">
        <v>102</v>
      </c>
      <c r="D409" s="51">
        <f>Opsætning!$D$10</f>
        <v>80</v>
      </c>
      <c r="E409" s="111" t="s">
        <v>100</v>
      </c>
      <c r="F409" s="111"/>
      <c r="G409" s="13">
        <v>3</v>
      </c>
      <c r="H409" s="13">
        <v>2</v>
      </c>
      <c r="I409" s="13">
        <v>1</v>
      </c>
      <c r="J409" s="13">
        <v>5</v>
      </c>
      <c r="K409" s="13">
        <v>5</v>
      </c>
      <c r="L409" s="13">
        <v>5</v>
      </c>
      <c r="M409" s="13">
        <v>5</v>
      </c>
      <c r="N409" s="13"/>
      <c r="O409" s="13"/>
      <c r="P409" s="13"/>
      <c r="Q409" s="13"/>
      <c r="R409" s="13"/>
      <c r="S409" s="13"/>
      <c r="T409" s="47">
        <f t="shared" ref="T409:AF409" si="2367">IF(G409="",,G409)</f>
        <v>3</v>
      </c>
      <c r="U409" s="47">
        <f t="shared" si="2367"/>
        <v>2</v>
      </c>
      <c r="V409" s="47">
        <f t="shared" si="2367"/>
        <v>1</v>
      </c>
      <c r="W409" s="47">
        <f t="shared" si="2367"/>
        <v>5</v>
      </c>
      <c r="X409" s="47">
        <f t="shared" si="2367"/>
        <v>5</v>
      </c>
      <c r="Y409" s="47">
        <f t="shared" si="2367"/>
        <v>5</v>
      </c>
      <c r="Z409" s="47">
        <f t="shared" si="2367"/>
        <v>5</v>
      </c>
      <c r="AA409" s="47">
        <f t="shared" si="2367"/>
        <v>0</v>
      </c>
      <c r="AB409" s="47">
        <f t="shared" si="2367"/>
        <v>0</v>
      </c>
      <c r="AC409" s="47">
        <f t="shared" si="2367"/>
        <v>0</v>
      </c>
      <c r="AD409" s="47">
        <f t="shared" si="2367"/>
        <v>0</v>
      </c>
      <c r="AE409" s="47">
        <f t="shared" si="2367"/>
        <v>0</v>
      </c>
      <c r="AF409" s="47">
        <f t="shared" si="2367"/>
        <v>0</v>
      </c>
      <c r="AG409" s="27">
        <f t="shared" ref="AG409" si="2368">IF(T409=0,"",SUM(T409:AF409))</f>
        <v>26</v>
      </c>
      <c r="AH409" s="11">
        <f t="shared" si="2362"/>
        <v>26</v>
      </c>
      <c r="AI409" s="7"/>
      <c r="AJ409" s="7"/>
    </row>
    <row r="410" spans="1:36" s="10" customFormat="1" ht="17.45" customHeight="1" x14ac:dyDescent="0.25">
      <c r="A410" s="7">
        <f t="shared" ref="A410" si="2369">B410</f>
        <v>3</v>
      </c>
      <c r="B410" s="112">
        <v>3</v>
      </c>
      <c r="C410" s="44" t="str">
        <f>'Opsætning1-5 (2)'!$E$14</f>
        <v>Tempo</v>
      </c>
      <c r="D410" s="44" t="s">
        <v>101</v>
      </c>
      <c r="E410" s="111" t="str">
        <f>'Opsætning1-5 (2)'!$D$14</f>
        <v>Tempo bænk 3 sek ned</v>
      </c>
      <c r="F410" s="111"/>
      <c r="G410" s="15">
        <f>IF($C$10="tempo",60,70)</f>
        <v>60</v>
      </c>
      <c r="H410" s="15">
        <f t="shared" ref="H410:I410" si="2370">IF($C$10="tempo",60,70)</f>
        <v>60</v>
      </c>
      <c r="I410" s="15">
        <f t="shared" si="2370"/>
        <v>60</v>
      </c>
      <c r="J410" s="15"/>
      <c r="K410" s="16"/>
      <c r="L410" s="16"/>
      <c r="M410" s="14"/>
      <c r="N410" s="14"/>
      <c r="O410" s="14"/>
      <c r="P410" s="14"/>
      <c r="Q410" s="14"/>
      <c r="R410" s="14"/>
      <c r="S410" s="14"/>
      <c r="T410" s="47">
        <f t="shared" ref="T410:AF410" si="2371">MROUND(G410*$D411*0.01,2.5)</f>
        <v>47.5</v>
      </c>
      <c r="U410" s="47">
        <f t="shared" si="2371"/>
        <v>47.5</v>
      </c>
      <c r="V410" s="47">
        <f t="shared" si="2371"/>
        <v>47.5</v>
      </c>
      <c r="W410" s="47">
        <f t="shared" si="2371"/>
        <v>0</v>
      </c>
      <c r="X410" s="47">
        <f t="shared" si="2371"/>
        <v>0</v>
      </c>
      <c r="Y410" s="47">
        <f t="shared" si="2371"/>
        <v>0</v>
      </c>
      <c r="Z410" s="47">
        <f t="shared" si="2371"/>
        <v>0</v>
      </c>
      <c r="AA410" s="47">
        <f t="shared" si="2371"/>
        <v>0</v>
      </c>
      <c r="AB410" s="47">
        <f t="shared" si="2371"/>
        <v>0</v>
      </c>
      <c r="AC410" s="47">
        <f t="shared" si="2371"/>
        <v>0</v>
      </c>
      <c r="AD410" s="47">
        <f t="shared" si="2371"/>
        <v>0</v>
      </c>
      <c r="AE410" s="47">
        <f t="shared" si="2371"/>
        <v>0</v>
      </c>
      <c r="AF410" s="47">
        <f t="shared" si="2371"/>
        <v>0</v>
      </c>
      <c r="AG410" s="27">
        <f t="shared" ref="AG410" si="2372">IF(T410=0,"",SUMPRODUCT(T410:AF410,T411:AF411))</f>
        <v>855</v>
      </c>
      <c r="AH410" s="11">
        <f t="shared" si="2362"/>
        <v>142.5</v>
      </c>
      <c r="AI410" s="7"/>
      <c r="AJ410" s="7"/>
    </row>
    <row r="411" spans="1:36" s="10" customFormat="1" ht="17.45" customHeight="1" x14ac:dyDescent="0.25">
      <c r="A411" s="7">
        <f t="shared" ref="A411" si="2373">B410</f>
        <v>3</v>
      </c>
      <c r="B411" s="112"/>
      <c r="C411" s="51" t="s">
        <v>102</v>
      </c>
      <c r="D411" s="51">
        <f>Opsætning!$D$10</f>
        <v>80</v>
      </c>
      <c r="E411" s="111" t="s">
        <v>100</v>
      </c>
      <c r="F411" s="111"/>
      <c r="G411" s="17">
        <f>IF($C$10="tempo",6,6)</f>
        <v>6</v>
      </c>
      <c r="H411" s="17">
        <f t="shared" ref="H411:I411" si="2374">IF($C$10="tempo",6,6)</f>
        <v>6</v>
      </c>
      <c r="I411" s="17">
        <f t="shared" si="2374"/>
        <v>6</v>
      </c>
      <c r="J411" s="17"/>
      <c r="K411" s="12"/>
      <c r="L411" s="12"/>
      <c r="M411" s="13"/>
      <c r="N411" s="13"/>
      <c r="O411" s="13"/>
      <c r="P411" s="13"/>
      <c r="Q411" s="13"/>
      <c r="R411" s="13"/>
      <c r="S411" s="13"/>
      <c r="T411" s="47">
        <f t="shared" ref="T411:AF411" si="2375">IF(G411="",,G411)</f>
        <v>6</v>
      </c>
      <c r="U411" s="47">
        <f t="shared" si="2375"/>
        <v>6</v>
      </c>
      <c r="V411" s="47">
        <f t="shared" si="2375"/>
        <v>6</v>
      </c>
      <c r="W411" s="47">
        <f t="shared" si="2375"/>
        <v>0</v>
      </c>
      <c r="X411" s="47">
        <f t="shared" si="2375"/>
        <v>0</v>
      </c>
      <c r="Y411" s="47">
        <f t="shared" si="2375"/>
        <v>0</v>
      </c>
      <c r="Z411" s="47">
        <f t="shared" si="2375"/>
        <v>0</v>
      </c>
      <c r="AA411" s="47">
        <f t="shared" si="2375"/>
        <v>0</v>
      </c>
      <c r="AB411" s="47">
        <f t="shared" si="2375"/>
        <v>0</v>
      </c>
      <c r="AC411" s="47">
        <f t="shared" si="2375"/>
        <v>0</v>
      </c>
      <c r="AD411" s="47">
        <f t="shared" si="2375"/>
        <v>0</v>
      </c>
      <c r="AE411" s="47">
        <f t="shared" si="2375"/>
        <v>0</v>
      </c>
      <c r="AF411" s="47">
        <f t="shared" si="2375"/>
        <v>0</v>
      </c>
      <c r="AG411" s="27">
        <f t="shared" ref="AG411" si="2376">IF(T411=0,"",SUM(T411:AF411))</f>
        <v>18</v>
      </c>
      <c r="AH411" s="11">
        <f t="shared" si="2362"/>
        <v>18</v>
      </c>
      <c r="AI411" s="7"/>
      <c r="AJ411" s="7"/>
    </row>
    <row r="412" spans="1:36" s="10" customFormat="1" ht="17.45" customHeight="1" x14ac:dyDescent="0.25">
      <c r="A412" s="7">
        <f t="shared" ref="A412" si="2377">B412</f>
        <v>4</v>
      </c>
      <c r="B412" s="132">
        <v>4</v>
      </c>
      <c r="C412" s="44"/>
      <c r="D412" s="44"/>
      <c r="E412" s="111" t="s">
        <v>168</v>
      </c>
      <c r="F412" s="111"/>
      <c r="G412" s="16" t="s">
        <v>111</v>
      </c>
      <c r="H412" s="16" t="s">
        <v>111</v>
      </c>
      <c r="I412" s="16" t="s">
        <v>111</v>
      </c>
      <c r="J412" s="16" t="s">
        <v>111</v>
      </c>
      <c r="K412" s="14"/>
      <c r="L412" s="14"/>
      <c r="M412" s="14"/>
      <c r="N412" s="14"/>
      <c r="O412" s="14"/>
      <c r="P412" s="14"/>
      <c r="Q412" s="14"/>
      <c r="R412" s="14"/>
      <c r="S412" s="14"/>
      <c r="T412" s="102" t="str">
        <f>G412</f>
        <v>RIR 2</v>
      </c>
      <c r="U412" s="102" t="str">
        <f t="shared" ref="U412:V412" si="2378">H412</f>
        <v>RIR 2</v>
      </c>
      <c r="V412" s="102" t="str">
        <f t="shared" si="2378"/>
        <v>RIR 2</v>
      </c>
      <c r="W412" s="102" t="str">
        <f>J412</f>
        <v>RIR 2</v>
      </c>
      <c r="X412" s="102">
        <f t="shared" ref="X412:AF413" si="2379">K412</f>
        <v>0</v>
      </c>
      <c r="Y412" s="102">
        <f t="shared" si="2379"/>
        <v>0</v>
      </c>
      <c r="Z412" s="102">
        <f t="shared" si="2379"/>
        <v>0</v>
      </c>
      <c r="AA412" s="102">
        <f t="shared" si="2379"/>
        <v>0</v>
      </c>
      <c r="AB412" s="102">
        <f t="shared" si="2379"/>
        <v>0</v>
      </c>
      <c r="AC412" s="102">
        <f t="shared" si="2379"/>
        <v>0</v>
      </c>
      <c r="AD412" s="102">
        <f t="shared" si="2379"/>
        <v>0</v>
      </c>
      <c r="AE412" s="102">
        <f t="shared" si="2379"/>
        <v>0</v>
      </c>
      <c r="AF412" s="102">
        <f t="shared" si="2379"/>
        <v>0</v>
      </c>
      <c r="AG412" s="27">
        <f t="shared" ref="AG412" si="2380">IF(T412=0,"",SUMPRODUCT(T412:AF412,T413:AF413))</f>
        <v>0</v>
      </c>
      <c r="AH412" s="11">
        <f t="shared" si="2362"/>
        <v>0</v>
      </c>
      <c r="AI412" s="7"/>
      <c r="AJ412" s="7"/>
    </row>
    <row r="413" spans="1:36" s="10" customFormat="1" ht="17.45" customHeight="1" x14ac:dyDescent="0.25">
      <c r="A413" s="7">
        <f t="shared" ref="A413" si="2381">B412</f>
        <v>4</v>
      </c>
      <c r="B413" s="133"/>
      <c r="C413" s="51"/>
      <c r="D413" s="51" t="e">
        <f>_xlfn.IFS(D412="squat",Opsætning!#REF!,D412="bænk",Opsætning!#REF!,D412="dødløft",Opsætning!#REF!)</f>
        <v>#N/A</v>
      </c>
      <c r="E413" s="134" t="s">
        <v>100</v>
      </c>
      <c r="F413" s="136"/>
      <c r="G413" s="12">
        <v>8</v>
      </c>
      <c r="H413" s="12">
        <v>8</v>
      </c>
      <c r="I413" s="12">
        <v>8</v>
      </c>
      <c r="J413" s="12">
        <v>8</v>
      </c>
      <c r="K413" s="13"/>
      <c r="L413" s="13"/>
      <c r="M413" s="13"/>
      <c r="N413" s="13"/>
      <c r="O413" s="13"/>
      <c r="P413" s="13"/>
      <c r="Q413" s="13"/>
      <c r="R413" s="13"/>
      <c r="S413" s="13"/>
      <c r="T413" s="47">
        <f t="shared" ref="T413:V413" si="2382">IF(G413="",,G413)</f>
        <v>8</v>
      </c>
      <c r="U413" s="47">
        <f t="shared" si="2382"/>
        <v>8</v>
      </c>
      <c r="V413" s="47">
        <f t="shared" si="2382"/>
        <v>8</v>
      </c>
      <c r="W413" s="102">
        <f>J413</f>
        <v>8</v>
      </c>
      <c r="X413" s="102">
        <f t="shared" si="2379"/>
        <v>0</v>
      </c>
      <c r="Y413" s="102">
        <f t="shared" si="2379"/>
        <v>0</v>
      </c>
      <c r="Z413" s="102">
        <f t="shared" si="2379"/>
        <v>0</v>
      </c>
      <c r="AA413" s="102">
        <f t="shared" si="2379"/>
        <v>0</v>
      </c>
      <c r="AB413" s="102">
        <f t="shared" si="2379"/>
        <v>0</v>
      </c>
      <c r="AC413" s="102">
        <f t="shared" si="2379"/>
        <v>0</v>
      </c>
      <c r="AD413" s="102">
        <f t="shared" si="2379"/>
        <v>0</v>
      </c>
      <c r="AE413" s="102">
        <f t="shared" si="2379"/>
        <v>0</v>
      </c>
      <c r="AF413" s="102">
        <f t="shared" si="2379"/>
        <v>0</v>
      </c>
      <c r="AG413" s="27">
        <f t="shared" ref="AG413" si="2383">IF(T413=0,"",SUM(T413:AF413))</f>
        <v>32</v>
      </c>
      <c r="AH413" s="11">
        <f t="shared" si="2362"/>
        <v>32</v>
      </c>
      <c r="AI413" s="7"/>
      <c r="AJ413" s="7"/>
    </row>
    <row r="414" spans="1:36" s="10" customFormat="1" ht="17.45" customHeight="1" thickBot="1" x14ac:dyDescent="0.3">
      <c r="A414" s="7"/>
      <c r="B414" s="58"/>
      <c r="C414" s="59"/>
      <c r="D414" s="59"/>
      <c r="E414" s="103"/>
      <c r="F414" s="103"/>
      <c r="G414" s="28"/>
      <c r="H414" s="28"/>
      <c r="I414" s="28"/>
      <c r="J414" s="28"/>
      <c r="K414" s="28"/>
      <c r="L414" s="28"/>
      <c r="M414" s="28"/>
      <c r="N414" s="28"/>
      <c r="O414" s="28"/>
      <c r="P414" s="28"/>
      <c r="Q414" s="28"/>
      <c r="R414" s="28"/>
      <c r="S414" s="28"/>
      <c r="T414" s="47"/>
      <c r="U414" s="47"/>
      <c r="V414" s="47"/>
      <c r="W414" s="47"/>
      <c r="X414" s="47"/>
      <c r="Y414" s="47"/>
      <c r="Z414" s="47"/>
      <c r="AA414" s="47"/>
      <c r="AB414" s="47"/>
      <c r="AC414" s="47"/>
      <c r="AD414" s="47"/>
      <c r="AE414" s="47"/>
      <c r="AF414" s="47"/>
      <c r="AG414" s="27"/>
      <c r="AH414" s="18"/>
      <c r="AI414" s="7"/>
      <c r="AJ414" s="7"/>
    </row>
    <row r="415" spans="1:36" customFormat="1" ht="17.45" customHeight="1" x14ac:dyDescent="0.3">
      <c r="A415" s="1" t="s">
        <v>93</v>
      </c>
      <c r="B415" s="41" t="s">
        <v>10</v>
      </c>
      <c r="C415" s="121" t="s">
        <v>134</v>
      </c>
      <c r="D415" s="122"/>
      <c r="E415" s="123" t="str">
        <f>Opsætning!$D$17</f>
        <v>Tirsdag</v>
      </c>
      <c r="F415" s="124"/>
      <c r="G415" s="156" t="s">
        <v>98</v>
      </c>
      <c r="H415" s="157"/>
      <c r="I415" s="157"/>
      <c r="J415" s="157"/>
      <c r="K415" s="157"/>
      <c r="L415" s="157"/>
      <c r="M415" s="157"/>
      <c r="N415" s="157"/>
      <c r="O415" s="157"/>
      <c r="P415" s="157"/>
      <c r="Q415" s="157"/>
      <c r="R415" s="157"/>
      <c r="S415" s="158"/>
      <c r="T415" s="38"/>
      <c r="U415" s="38"/>
      <c r="V415" s="38"/>
      <c r="W415" s="38"/>
      <c r="X415" s="38"/>
      <c r="Y415" s="38"/>
      <c r="Z415" s="38"/>
      <c r="AA415" s="38"/>
      <c r="AB415" s="38"/>
      <c r="AC415" s="38"/>
      <c r="AD415" s="38"/>
      <c r="AE415" s="38"/>
      <c r="AF415" s="42"/>
      <c r="AG415" s="161"/>
      <c r="AH415" s="162"/>
      <c r="AI415" s="1"/>
      <c r="AJ415" s="1"/>
    </row>
    <row r="416" spans="1:36" customFormat="1" ht="17.45" customHeight="1" thickBot="1" x14ac:dyDescent="0.3">
      <c r="A416" s="1"/>
      <c r="B416" s="130" t="s">
        <v>105</v>
      </c>
      <c r="C416" s="131"/>
      <c r="D416" s="131"/>
      <c r="E416" s="131"/>
      <c r="F416" s="131"/>
      <c r="G416" s="159"/>
      <c r="H416" s="159"/>
      <c r="I416" s="159"/>
      <c r="J416" s="159"/>
      <c r="K416" s="159"/>
      <c r="L416" s="159"/>
      <c r="M416" s="159"/>
      <c r="N416" s="159"/>
      <c r="O416" s="159"/>
      <c r="P416" s="159"/>
      <c r="Q416" s="159"/>
      <c r="R416" s="159"/>
      <c r="S416" s="160"/>
      <c r="T416" s="38"/>
      <c r="U416" s="38"/>
      <c r="V416" s="38"/>
      <c r="W416" s="38"/>
      <c r="X416" s="38"/>
      <c r="Y416" s="38"/>
      <c r="Z416" s="38"/>
      <c r="AA416" s="38"/>
      <c r="AB416" s="38"/>
      <c r="AC416" s="38"/>
      <c r="AD416" s="38"/>
      <c r="AE416" s="38"/>
      <c r="AF416" s="38"/>
      <c r="AG416" s="25"/>
      <c r="AH416" s="6"/>
      <c r="AI416" s="1"/>
      <c r="AJ416" s="1"/>
    </row>
    <row r="417" spans="1:36" s="10" customFormat="1" ht="17.45" customHeight="1" x14ac:dyDescent="0.25">
      <c r="A417" s="7">
        <f>B417</f>
        <v>1</v>
      </c>
      <c r="B417" s="112">
        <v>1</v>
      </c>
      <c r="C417" s="44" t="str">
        <f>'Opsætning1-5 (2)'!$E$8</f>
        <v>Tempo</v>
      </c>
      <c r="D417" s="44" t="s">
        <v>89</v>
      </c>
      <c r="E417" s="111" t="s">
        <v>167</v>
      </c>
      <c r="F417" s="111"/>
      <c r="G417" s="8">
        <f>IF($C$17="tempo",60,74)</f>
        <v>60</v>
      </c>
      <c r="H417" s="8">
        <f t="shared" ref="H417:K417" si="2384">IF($C$17="tempo",60,74)</f>
        <v>60</v>
      </c>
      <c r="I417" s="8">
        <f t="shared" si="2384"/>
        <v>60</v>
      </c>
      <c r="J417" s="8">
        <f t="shared" si="2384"/>
        <v>60</v>
      </c>
      <c r="K417" s="8">
        <f t="shared" si="2384"/>
        <v>60</v>
      </c>
      <c r="L417" s="9"/>
      <c r="M417" s="9"/>
      <c r="N417" s="9"/>
      <c r="O417" s="9"/>
      <c r="P417" s="9"/>
      <c r="Q417" s="9"/>
      <c r="R417" s="9"/>
      <c r="S417" s="9"/>
      <c r="T417" s="47">
        <f>MROUND(G417*$D418*0.01,2.5)</f>
        <v>72.5</v>
      </c>
      <c r="U417" s="47">
        <f t="shared" ref="U417:AF417" si="2385">MROUND(H417*$D418*0.01,2.5)</f>
        <v>72.5</v>
      </c>
      <c r="V417" s="47">
        <f t="shared" si="2385"/>
        <v>72.5</v>
      </c>
      <c r="W417" s="47">
        <f t="shared" si="2385"/>
        <v>72.5</v>
      </c>
      <c r="X417" s="47">
        <f t="shared" si="2385"/>
        <v>72.5</v>
      </c>
      <c r="Y417" s="47">
        <f t="shared" si="2385"/>
        <v>0</v>
      </c>
      <c r="Z417" s="47">
        <f t="shared" si="2385"/>
        <v>0</v>
      </c>
      <c r="AA417" s="47">
        <f t="shared" si="2385"/>
        <v>0</v>
      </c>
      <c r="AB417" s="47">
        <f t="shared" si="2385"/>
        <v>0</v>
      </c>
      <c r="AC417" s="47">
        <f t="shared" si="2385"/>
        <v>0</v>
      </c>
      <c r="AD417" s="47">
        <f t="shared" si="2385"/>
        <v>0</v>
      </c>
      <c r="AE417" s="47">
        <f t="shared" si="2385"/>
        <v>0</v>
      </c>
      <c r="AF417" s="47">
        <f t="shared" si="2385"/>
        <v>0</v>
      </c>
      <c r="AG417" s="27">
        <f>IF(T417=0,"",SUMPRODUCT(T417:AF417,T418:AF418))</f>
        <v>1812.5</v>
      </c>
      <c r="AH417" s="11">
        <f>SUM(T417:AF417)</f>
        <v>362.5</v>
      </c>
      <c r="AI417" s="7"/>
      <c r="AJ417" s="7"/>
    </row>
    <row r="418" spans="1:36" s="10" customFormat="1" ht="17.45" customHeight="1" x14ac:dyDescent="0.25">
      <c r="A418" s="7">
        <f>B417</f>
        <v>1</v>
      </c>
      <c r="B418" s="112"/>
      <c r="C418" s="51" t="s">
        <v>102</v>
      </c>
      <c r="D418" s="51">
        <f>Opsætning!$D$9</f>
        <v>120</v>
      </c>
      <c r="E418" s="111" t="s">
        <v>100</v>
      </c>
      <c r="F418" s="111"/>
      <c r="G418" s="12">
        <f>IF($C$17="tempo",5,6)</f>
        <v>5</v>
      </c>
      <c r="H418" s="12">
        <f t="shared" ref="H418:K418" si="2386">IF($C$17="tempo",5,6)</f>
        <v>5</v>
      </c>
      <c r="I418" s="12">
        <f t="shared" si="2386"/>
        <v>5</v>
      </c>
      <c r="J418" s="12">
        <f t="shared" si="2386"/>
        <v>5</v>
      </c>
      <c r="K418" s="12">
        <f t="shared" si="2386"/>
        <v>5</v>
      </c>
      <c r="L418" s="13"/>
      <c r="M418" s="13"/>
      <c r="N418" s="13"/>
      <c r="O418" s="13"/>
      <c r="P418" s="13"/>
      <c r="Q418" s="13"/>
      <c r="R418" s="13"/>
      <c r="S418" s="13"/>
      <c r="T418" s="47">
        <f t="shared" ref="T418:AF418" si="2387">IF(G418="",,G418)</f>
        <v>5</v>
      </c>
      <c r="U418" s="47">
        <f t="shared" si="2387"/>
        <v>5</v>
      </c>
      <c r="V418" s="47">
        <f t="shared" si="2387"/>
        <v>5</v>
      </c>
      <c r="W418" s="47">
        <f t="shared" si="2387"/>
        <v>5</v>
      </c>
      <c r="X418" s="47">
        <f t="shared" si="2387"/>
        <v>5</v>
      </c>
      <c r="Y418" s="47">
        <f t="shared" si="2387"/>
        <v>0</v>
      </c>
      <c r="Z418" s="47">
        <f t="shared" si="2387"/>
        <v>0</v>
      </c>
      <c r="AA418" s="47">
        <f t="shared" si="2387"/>
        <v>0</v>
      </c>
      <c r="AB418" s="47">
        <f t="shared" si="2387"/>
        <v>0</v>
      </c>
      <c r="AC418" s="47">
        <f t="shared" si="2387"/>
        <v>0</v>
      </c>
      <c r="AD418" s="47">
        <f t="shared" si="2387"/>
        <v>0</v>
      </c>
      <c r="AE418" s="47">
        <f t="shared" si="2387"/>
        <v>0</v>
      </c>
      <c r="AF418" s="47">
        <f t="shared" si="2387"/>
        <v>0</v>
      </c>
      <c r="AG418" s="27">
        <f>IF(T418=0,"",SUM(T418:AF418))</f>
        <v>25</v>
      </c>
      <c r="AH418" s="11">
        <f t="shared" ref="AH418:AH424" si="2388">SUM(T418:AF418)</f>
        <v>25</v>
      </c>
      <c r="AI418" s="7"/>
      <c r="AJ418" s="7"/>
    </row>
    <row r="419" spans="1:36" s="10" customFormat="1" ht="17.45" customHeight="1" x14ac:dyDescent="0.25">
      <c r="A419" s="7">
        <f t="shared" ref="A419" si="2389">B419</f>
        <v>2</v>
      </c>
      <c r="B419" s="112">
        <v>2</v>
      </c>
      <c r="C419" s="44"/>
      <c r="D419" s="44" t="s">
        <v>101</v>
      </c>
      <c r="E419" s="111" t="str">
        <f>'Opsætning1-5 (2)'!$D$15</f>
        <v>Bænk med 2-3 sek. Stop</v>
      </c>
      <c r="F419" s="111"/>
      <c r="G419" s="14">
        <v>76</v>
      </c>
      <c r="H419" s="14">
        <v>76</v>
      </c>
      <c r="I419" s="14">
        <v>78</v>
      </c>
      <c r="J419" s="14">
        <v>78</v>
      </c>
      <c r="K419" s="14">
        <v>80</v>
      </c>
      <c r="L419" s="14">
        <v>80</v>
      </c>
      <c r="M419" s="14"/>
      <c r="N419" s="14"/>
      <c r="O419" s="14"/>
      <c r="P419" s="14"/>
      <c r="Q419" s="14"/>
      <c r="R419" s="14"/>
      <c r="S419" s="14"/>
      <c r="T419" s="47">
        <f t="shared" ref="T419:AF419" si="2390">MROUND(G419*$D420*0.01,2.5)</f>
        <v>60</v>
      </c>
      <c r="U419" s="47">
        <f t="shared" si="2390"/>
        <v>60</v>
      </c>
      <c r="V419" s="47">
        <f t="shared" si="2390"/>
        <v>62.5</v>
      </c>
      <c r="W419" s="47">
        <f t="shared" si="2390"/>
        <v>62.5</v>
      </c>
      <c r="X419" s="47">
        <f t="shared" si="2390"/>
        <v>65</v>
      </c>
      <c r="Y419" s="47">
        <f t="shared" si="2390"/>
        <v>65</v>
      </c>
      <c r="Z419" s="47">
        <f t="shared" si="2390"/>
        <v>0</v>
      </c>
      <c r="AA419" s="47">
        <f t="shared" si="2390"/>
        <v>0</v>
      </c>
      <c r="AB419" s="47">
        <f t="shared" si="2390"/>
        <v>0</v>
      </c>
      <c r="AC419" s="47">
        <f t="shared" si="2390"/>
        <v>0</v>
      </c>
      <c r="AD419" s="47">
        <f t="shared" si="2390"/>
        <v>0</v>
      </c>
      <c r="AE419" s="47">
        <f t="shared" si="2390"/>
        <v>0</v>
      </c>
      <c r="AF419" s="47">
        <f t="shared" si="2390"/>
        <v>0</v>
      </c>
      <c r="AG419" s="27">
        <f t="shared" ref="AG419" si="2391">IF(T419=0,"",SUMPRODUCT(T419:AF419,T420:AF420))</f>
        <v>1490</v>
      </c>
      <c r="AH419" s="11">
        <f t="shared" si="2388"/>
        <v>375</v>
      </c>
      <c r="AI419" s="7"/>
      <c r="AJ419" s="7"/>
    </row>
    <row r="420" spans="1:36" s="10" customFormat="1" ht="17.45" customHeight="1" x14ac:dyDescent="0.25">
      <c r="A420" s="7">
        <f t="shared" ref="A420" si="2392">B419</f>
        <v>2</v>
      </c>
      <c r="B420" s="112"/>
      <c r="C420" s="51" t="s">
        <v>102</v>
      </c>
      <c r="D420" s="51">
        <f>Opsætning!$D$10</f>
        <v>80</v>
      </c>
      <c r="E420" s="111" t="s">
        <v>100</v>
      </c>
      <c r="F420" s="111"/>
      <c r="G420" s="13">
        <v>5</v>
      </c>
      <c r="H420" s="13">
        <v>5</v>
      </c>
      <c r="I420" s="13">
        <v>4</v>
      </c>
      <c r="J420" s="13">
        <v>4</v>
      </c>
      <c r="K420" s="13">
        <v>3</v>
      </c>
      <c r="L420" s="13">
        <v>3</v>
      </c>
      <c r="M420" s="13"/>
      <c r="N420" s="13"/>
      <c r="O420" s="13"/>
      <c r="P420" s="13"/>
      <c r="Q420" s="13"/>
      <c r="R420" s="13"/>
      <c r="S420" s="13"/>
      <c r="T420" s="47">
        <f t="shared" ref="T420:AF420" si="2393">IF(G420="",,G420)</f>
        <v>5</v>
      </c>
      <c r="U420" s="47">
        <f t="shared" si="2393"/>
        <v>5</v>
      </c>
      <c r="V420" s="47">
        <f t="shared" si="2393"/>
        <v>4</v>
      </c>
      <c r="W420" s="47">
        <f t="shared" si="2393"/>
        <v>4</v>
      </c>
      <c r="X420" s="47">
        <f t="shared" si="2393"/>
        <v>3</v>
      </c>
      <c r="Y420" s="47">
        <f t="shared" si="2393"/>
        <v>3</v>
      </c>
      <c r="Z420" s="47">
        <f t="shared" si="2393"/>
        <v>0</v>
      </c>
      <c r="AA420" s="47">
        <f t="shared" si="2393"/>
        <v>0</v>
      </c>
      <c r="AB420" s="47">
        <f t="shared" si="2393"/>
        <v>0</v>
      </c>
      <c r="AC420" s="47">
        <f t="shared" si="2393"/>
        <v>0</v>
      </c>
      <c r="AD420" s="47">
        <f t="shared" si="2393"/>
        <v>0</v>
      </c>
      <c r="AE420" s="47">
        <f t="shared" si="2393"/>
        <v>0</v>
      </c>
      <c r="AF420" s="47">
        <f t="shared" si="2393"/>
        <v>0</v>
      </c>
      <c r="AG420" s="27">
        <f t="shared" ref="AG420" si="2394">IF(T420=0,"",SUM(T420:AF420))</f>
        <v>24</v>
      </c>
      <c r="AH420" s="11">
        <f t="shared" si="2388"/>
        <v>24</v>
      </c>
      <c r="AI420" s="7"/>
      <c r="AJ420" s="7"/>
    </row>
    <row r="421" spans="1:36" s="10" customFormat="1" ht="17.45" customHeight="1" x14ac:dyDescent="0.25">
      <c r="A421" s="7">
        <f t="shared" ref="A421" si="2395">B421</f>
        <v>3</v>
      </c>
      <c r="B421" s="112">
        <v>3</v>
      </c>
      <c r="C421" s="44"/>
      <c r="D421" s="44" t="s">
        <v>92</v>
      </c>
      <c r="E421" s="111" t="str">
        <f>'Opsætning1-5 (2)'!$D$19</f>
        <v>Konventionel dødløft</v>
      </c>
      <c r="F421" s="111"/>
      <c r="G421" s="15">
        <v>70</v>
      </c>
      <c r="H421" s="15">
        <v>74</v>
      </c>
      <c r="I421" s="15">
        <v>78</v>
      </c>
      <c r="J421" s="15">
        <v>82</v>
      </c>
      <c r="K421" s="16">
        <v>75</v>
      </c>
      <c r="L421" s="16"/>
      <c r="M421" s="14"/>
      <c r="N421" s="14"/>
      <c r="O421" s="14"/>
      <c r="P421" s="14"/>
      <c r="Q421" s="14"/>
      <c r="R421" s="14"/>
      <c r="S421" s="14"/>
      <c r="T421" s="47">
        <f t="shared" ref="T421:AF421" si="2396">MROUND(G421*$D422*0.01,2.5)</f>
        <v>105</v>
      </c>
      <c r="U421" s="47">
        <f t="shared" si="2396"/>
        <v>110</v>
      </c>
      <c r="V421" s="47">
        <f t="shared" si="2396"/>
        <v>117.5</v>
      </c>
      <c r="W421" s="47">
        <f t="shared" si="2396"/>
        <v>122.5</v>
      </c>
      <c r="X421" s="47">
        <f t="shared" si="2396"/>
        <v>112.5</v>
      </c>
      <c r="Y421" s="47">
        <f t="shared" si="2396"/>
        <v>0</v>
      </c>
      <c r="Z421" s="47">
        <f t="shared" si="2396"/>
        <v>0</v>
      </c>
      <c r="AA421" s="47">
        <f t="shared" si="2396"/>
        <v>0</v>
      </c>
      <c r="AB421" s="47">
        <f t="shared" si="2396"/>
        <v>0</v>
      </c>
      <c r="AC421" s="47">
        <f t="shared" si="2396"/>
        <v>0</v>
      </c>
      <c r="AD421" s="47">
        <f t="shared" si="2396"/>
        <v>0</v>
      </c>
      <c r="AE421" s="47">
        <f t="shared" si="2396"/>
        <v>0</v>
      </c>
      <c r="AF421" s="47">
        <f t="shared" si="2396"/>
        <v>0</v>
      </c>
      <c r="AG421" s="27">
        <f t="shared" ref="AG421" si="2397">IF(T421=0,"",SUMPRODUCT(T421:AF421,T422:AF422))</f>
        <v>2125</v>
      </c>
      <c r="AH421" s="11">
        <f t="shared" si="2388"/>
        <v>567.5</v>
      </c>
      <c r="AI421" s="7"/>
      <c r="AJ421" s="7"/>
    </row>
    <row r="422" spans="1:36" s="10" customFormat="1" ht="17.45" customHeight="1" x14ac:dyDescent="0.25">
      <c r="A422" s="7">
        <f t="shared" ref="A422" si="2398">B421</f>
        <v>3</v>
      </c>
      <c r="B422" s="112"/>
      <c r="C422" s="51" t="s">
        <v>102</v>
      </c>
      <c r="D422" s="51">
        <f>Opsætning!$D$11</f>
        <v>150</v>
      </c>
      <c r="E422" s="111" t="s">
        <v>100</v>
      </c>
      <c r="F422" s="111"/>
      <c r="G422" s="17">
        <v>5</v>
      </c>
      <c r="H422" s="17">
        <v>4</v>
      </c>
      <c r="I422" s="17">
        <v>3</v>
      </c>
      <c r="J422" s="17">
        <v>2</v>
      </c>
      <c r="K422" s="12">
        <v>5</v>
      </c>
      <c r="L422" s="12"/>
      <c r="M422" s="13"/>
      <c r="N422" s="13"/>
      <c r="O422" s="13"/>
      <c r="P422" s="13"/>
      <c r="Q422" s="13"/>
      <c r="R422" s="13"/>
      <c r="S422" s="13"/>
      <c r="T422" s="47">
        <f t="shared" ref="T422:AF422" si="2399">IF(G422="",,G422)</f>
        <v>5</v>
      </c>
      <c r="U422" s="47">
        <f t="shared" si="2399"/>
        <v>4</v>
      </c>
      <c r="V422" s="47">
        <f t="shared" si="2399"/>
        <v>3</v>
      </c>
      <c r="W422" s="47">
        <f t="shared" si="2399"/>
        <v>2</v>
      </c>
      <c r="X422" s="47">
        <f t="shared" si="2399"/>
        <v>5</v>
      </c>
      <c r="Y422" s="47">
        <f t="shared" si="2399"/>
        <v>0</v>
      </c>
      <c r="Z422" s="47">
        <f t="shared" si="2399"/>
        <v>0</v>
      </c>
      <c r="AA422" s="47">
        <f t="shared" si="2399"/>
        <v>0</v>
      </c>
      <c r="AB422" s="47">
        <f t="shared" si="2399"/>
        <v>0</v>
      </c>
      <c r="AC422" s="47">
        <f t="shared" si="2399"/>
        <v>0</v>
      </c>
      <c r="AD422" s="47">
        <f t="shared" si="2399"/>
        <v>0</v>
      </c>
      <c r="AE422" s="47">
        <f t="shared" si="2399"/>
        <v>0</v>
      </c>
      <c r="AF422" s="47">
        <f t="shared" si="2399"/>
        <v>0</v>
      </c>
      <c r="AG422" s="27">
        <f t="shared" ref="AG422" si="2400">IF(T422=0,"",SUM(T422:AF422))</f>
        <v>19</v>
      </c>
      <c r="AH422" s="11">
        <f t="shared" si="2388"/>
        <v>19</v>
      </c>
      <c r="AI422" s="7"/>
      <c r="AJ422" s="7"/>
    </row>
    <row r="423" spans="1:36" s="10" customFormat="1" ht="17.45" customHeight="1" x14ac:dyDescent="0.25">
      <c r="A423" s="7">
        <f t="shared" ref="A423" si="2401">B423</f>
        <v>4</v>
      </c>
      <c r="B423" s="132">
        <v>4</v>
      </c>
      <c r="C423" s="44"/>
      <c r="D423" s="44"/>
      <c r="E423" s="111" t="str">
        <f>'Opsætning1-5 (2)'!$D$26</f>
        <v>Military press</v>
      </c>
      <c r="F423" s="111"/>
      <c r="G423" s="16" t="s">
        <v>103</v>
      </c>
      <c r="H423" s="16" t="s">
        <v>111</v>
      </c>
      <c r="I423" s="16" t="s">
        <v>111</v>
      </c>
      <c r="J423" s="16" t="s">
        <v>111</v>
      </c>
      <c r="K423" s="14"/>
      <c r="L423" s="14"/>
      <c r="M423" s="14"/>
      <c r="N423" s="14"/>
      <c r="O423" s="14"/>
      <c r="P423" s="14"/>
      <c r="Q423" s="14"/>
      <c r="R423" s="14"/>
      <c r="S423" s="14"/>
      <c r="T423" s="102" t="str">
        <f>G423</f>
        <v>RIR 3</v>
      </c>
      <c r="U423" s="102" t="str">
        <f t="shared" ref="U423:V423" si="2402">H423</f>
        <v>RIR 2</v>
      </c>
      <c r="V423" s="102" t="str">
        <f t="shared" si="2402"/>
        <v>RIR 2</v>
      </c>
      <c r="W423" s="102" t="str">
        <f>J423</f>
        <v>RIR 2</v>
      </c>
      <c r="X423" s="102">
        <f t="shared" ref="X423:AF424" si="2403">K423</f>
        <v>0</v>
      </c>
      <c r="Y423" s="102">
        <f t="shared" si="2403"/>
        <v>0</v>
      </c>
      <c r="Z423" s="102">
        <f t="shared" si="2403"/>
        <v>0</v>
      </c>
      <c r="AA423" s="102">
        <f t="shared" si="2403"/>
        <v>0</v>
      </c>
      <c r="AB423" s="102">
        <f t="shared" si="2403"/>
        <v>0</v>
      </c>
      <c r="AC423" s="102">
        <f t="shared" si="2403"/>
        <v>0</v>
      </c>
      <c r="AD423" s="102">
        <f t="shared" si="2403"/>
        <v>0</v>
      </c>
      <c r="AE423" s="102">
        <f t="shared" si="2403"/>
        <v>0</v>
      </c>
      <c r="AF423" s="102">
        <f t="shared" si="2403"/>
        <v>0</v>
      </c>
      <c r="AG423" s="27">
        <f t="shared" ref="AG423" si="2404">IF(T423=0,"",SUMPRODUCT(T423:AF423,T424:AF424))</f>
        <v>0</v>
      </c>
      <c r="AH423" s="11">
        <f t="shared" si="2388"/>
        <v>0</v>
      </c>
      <c r="AI423" s="7"/>
      <c r="AJ423" s="7"/>
    </row>
    <row r="424" spans="1:36" s="10" customFormat="1" ht="17.45" customHeight="1" x14ac:dyDescent="0.25">
      <c r="A424" s="7">
        <f t="shared" ref="A424" si="2405">B423</f>
        <v>4</v>
      </c>
      <c r="B424" s="133"/>
      <c r="C424" s="51"/>
      <c r="D424" s="51" t="e">
        <f>_xlfn.IFS(D423="squat",Opsætning!#REF!,D423="bænk",Opsætning!#REF!,D423="dødløft",Opsætning!#REF!)</f>
        <v>#N/A</v>
      </c>
      <c r="E424" s="134" t="s">
        <v>100</v>
      </c>
      <c r="F424" s="136"/>
      <c r="G424" s="12">
        <v>8</v>
      </c>
      <c r="H424" s="12">
        <v>8</v>
      </c>
      <c r="I424" s="12">
        <v>8</v>
      </c>
      <c r="J424" s="12">
        <v>8</v>
      </c>
      <c r="K424" s="13"/>
      <c r="L424" s="13"/>
      <c r="M424" s="13"/>
      <c r="N424" s="13"/>
      <c r="O424" s="13"/>
      <c r="P424" s="13"/>
      <c r="Q424" s="13"/>
      <c r="R424" s="13"/>
      <c r="S424" s="13"/>
      <c r="T424" s="47">
        <f t="shared" ref="T424:V424" si="2406">IF(G424="",,G424)</f>
        <v>8</v>
      </c>
      <c r="U424" s="47">
        <f t="shared" si="2406"/>
        <v>8</v>
      </c>
      <c r="V424" s="47">
        <f t="shared" si="2406"/>
        <v>8</v>
      </c>
      <c r="W424" s="102">
        <f>J424</f>
        <v>8</v>
      </c>
      <c r="X424" s="102">
        <f t="shared" si="2403"/>
        <v>0</v>
      </c>
      <c r="Y424" s="102">
        <f t="shared" si="2403"/>
        <v>0</v>
      </c>
      <c r="Z424" s="102">
        <f t="shared" si="2403"/>
        <v>0</v>
      </c>
      <c r="AA424" s="102">
        <f t="shared" si="2403"/>
        <v>0</v>
      </c>
      <c r="AB424" s="102">
        <f t="shared" si="2403"/>
        <v>0</v>
      </c>
      <c r="AC424" s="102">
        <f t="shared" si="2403"/>
        <v>0</v>
      </c>
      <c r="AD424" s="102">
        <f t="shared" si="2403"/>
        <v>0</v>
      </c>
      <c r="AE424" s="102">
        <f t="shared" si="2403"/>
        <v>0</v>
      </c>
      <c r="AF424" s="102">
        <f t="shared" si="2403"/>
        <v>0</v>
      </c>
      <c r="AG424" s="27">
        <f t="shared" ref="AG424" si="2407">IF(T424=0,"",SUM(T424:AF424))</f>
        <v>32</v>
      </c>
      <c r="AH424" s="11">
        <f t="shared" si="2388"/>
        <v>32</v>
      </c>
      <c r="AI424" s="7"/>
      <c r="AJ424" s="7"/>
    </row>
    <row r="425" spans="1:36" s="10" customFormat="1" ht="17.45" customHeight="1" thickBot="1" x14ac:dyDescent="0.3">
      <c r="A425" s="7"/>
      <c r="B425" s="58"/>
      <c r="C425" s="59"/>
      <c r="D425" s="59"/>
      <c r="E425" s="103"/>
      <c r="F425" s="103"/>
      <c r="G425" s="28"/>
      <c r="H425" s="28"/>
      <c r="I425" s="28"/>
      <c r="J425" s="28"/>
      <c r="K425" s="28"/>
      <c r="L425" s="28"/>
      <c r="M425" s="28"/>
      <c r="N425" s="28"/>
      <c r="O425" s="28"/>
      <c r="P425" s="28"/>
      <c r="Q425" s="28"/>
      <c r="R425" s="28"/>
      <c r="S425" s="28"/>
      <c r="T425" s="47"/>
      <c r="U425" s="47"/>
      <c r="V425" s="47"/>
      <c r="W425" s="47"/>
      <c r="X425" s="47"/>
      <c r="Y425" s="47"/>
      <c r="Z425" s="47"/>
      <c r="AA425" s="47"/>
      <c r="AB425" s="47"/>
      <c r="AC425" s="47"/>
      <c r="AD425" s="47"/>
      <c r="AE425" s="47"/>
      <c r="AF425" s="47"/>
      <c r="AG425" s="27"/>
      <c r="AH425" s="18"/>
      <c r="AI425" s="7"/>
      <c r="AJ425" s="7"/>
    </row>
    <row r="426" spans="1:36" customFormat="1" ht="17.45" customHeight="1" x14ac:dyDescent="0.25">
      <c r="A426" s="1" t="s">
        <v>93</v>
      </c>
      <c r="B426" s="41" t="s">
        <v>10</v>
      </c>
      <c r="C426" s="121" t="s">
        <v>134</v>
      </c>
      <c r="D426" s="122"/>
      <c r="E426" s="123" t="str">
        <f>Opsætning!$D$18</f>
        <v>Torsdag</v>
      </c>
      <c r="F426" s="124"/>
      <c r="G426" s="156" t="s">
        <v>98</v>
      </c>
      <c r="H426" s="157"/>
      <c r="I426" s="157"/>
      <c r="J426" s="157"/>
      <c r="K426" s="157"/>
      <c r="L426" s="157"/>
      <c r="M426" s="157"/>
      <c r="N426" s="157"/>
      <c r="O426" s="157"/>
      <c r="P426" s="157"/>
      <c r="Q426" s="157"/>
      <c r="R426" s="157"/>
      <c r="S426" s="158"/>
      <c r="T426" s="38"/>
      <c r="U426" s="38"/>
      <c r="V426" s="38"/>
      <c r="W426" s="38"/>
      <c r="X426" s="38"/>
      <c r="Y426" s="38"/>
      <c r="Z426" s="38"/>
      <c r="AA426" s="38"/>
      <c r="AB426" s="38"/>
      <c r="AC426" s="38"/>
      <c r="AD426" s="38"/>
      <c r="AE426" s="38"/>
      <c r="AF426" s="38"/>
      <c r="AG426" s="25" t="s">
        <v>106</v>
      </c>
      <c r="AH426" s="6" t="s">
        <v>107</v>
      </c>
      <c r="AI426" s="1"/>
      <c r="AJ426" s="1"/>
    </row>
    <row r="427" spans="1:36" customFormat="1" ht="17.45" customHeight="1" thickBot="1" x14ac:dyDescent="0.3">
      <c r="A427" s="1"/>
      <c r="B427" s="130" t="s">
        <v>110</v>
      </c>
      <c r="C427" s="131"/>
      <c r="D427" s="131"/>
      <c r="E427" s="131"/>
      <c r="F427" s="131"/>
      <c r="G427" s="159"/>
      <c r="H427" s="159"/>
      <c r="I427" s="159"/>
      <c r="J427" s="159"/>
      <c r="K427" s="159"/>
      <c r="L427" s="159"/>
      <c r="M427" s="159"/>
      <c r="N427" s="159"/>
      <c r="O427" s="159"/>
      <c r="P427" s="159"/>
      <c r="Q427" s="159"/>
      <c r="R427" s="159"/>
      <c r="S427" s="160"/>
      <c r="T427" s="38"/>
      <c r="U427" s="38"/>
      <c r="V427" s="38"/>
      <c r="W427" s="38"/>
      <c r="X427" s="38"/>
      <c r="Y427" s="38"/>
      <c r="Z427" s="38"/>
      <c r="AA427" s="38"/>
      <c r="AB427" s="38"/>
      <c r="AC427" s="38"/>
      <c r="AD427" s="38"/>
      <c r="AE427" s="38"/>
      <c r="AF427" s="38"/>
      <c r="AG427" s="25"/>
      <c r="AH427" s="6"/>
      <c r="AI427" s="1"/>
      <c r="AJ427" s="1"/>
    </row>
    <row r="428" spans="1:36" s="10" customFormat="1" ht="17.45" customHeight="1" x14ac:dyDescent="0.25">
      <c r="A428" s="7">
        <f>B428</f>
        <v>1</v>
      </c>
      <c r="B428" s="112">
        <v>1</v>
      </c>
      <c r="C428" s="44"/>
      <c r="D428" s="44" t="s">
        <v>89</v>
      </c>
      <c r="E428" s="111" t="str">
        <f>'Opsætning1-5 (2)'!$D$9</f>
        <v>Lowbar Squat med kort stop i bunden</v>
      </c>
      <c r="F428" s="111"/>
      <c r="G428" s="8">
        <v>70</v>
      </c>
      <c r="H428" s="8">
        <v>70</v>
      </c>
      <c r="I428" s="9">
        <v>70</v>
      </c>
      <c r="J428" s="9">
        <v>70</v>
      </c>
      <c r="K428" s="9"/>
      <c r="L428" s="9"/>
      <c r="M428" s="9"/>
      <c r="N428" s="9"/>
      <c r="O428" s="9"/>
      <c r="P428" s="9"/>
      <c r="Q428" s="9"/>
      <c r="R428" s="9"/>
      <c r="S428" s="9"/>
      <c r="T428" s="47">
        <f>MROUND(G428*$D429*0.01,2.5)</f>
        <v>85</v>
      </c>
      <c r="U428" s="47">
        <f t="shared" ref="U428:AF428" si="2408">MROUND(H428*$D429*0.01,2.5)</f>
        <v>85</v>
      </c>
      <c r="V428" s="47">
        <f t="shared" si="2408"/>
        <v>85</v>
      </c>
      <c r="W428" s="47">
        <f t="shared" si="2408"/>
        <v>85</v>
      </c>
      <c r="X428" s="47">
        <f t="shared" si="2408"/>
        <v>0</v>
      </c>
      <c r="Y428" s="47">
        <f t="shared" si="2408"/>
        <v>0</v>
      </c>
      <c r="Z428" s="47">
        <f t="shared" si="2408"/>
        <v>0</v>
      </c>
      <c r="AA428" s="47">
        <f t="shared" si="2408"/>
        <v>0</v>
      </c>
      <c r="AB428" s="47">
        <f t="shared" si="2408"/>
        <v>0</v>
      </c>
      <c r="AC428" s="47">
        <f t="shared" si="2408"/>
        <v>0</v>
      </c>
      <c r="AD428" s="47">
        <f t="shared" si="2408"/>
        <v>0</v>
      </c>
      <c r="AE428" s="47">
        <f t="shared" si="2408"/>
        <v>0</v>
      </c>
      <c r="AF428" s="47">
        <f t="shared" si="2408"/>
        <v>0</v>
      </c>
      <c r="AG428" s="27">
        <f>IF(T428=0,"",SUMPRODUCT(T428:AF428,T429:AF429))</f>
        <v>1360</v>
      </c>
      <c r="AH428" s="11">
        <f>SUM(T428:AF428)</f>
        <v>340</v>
      </c>
      <c r="AI428" s="7"/>
      <c r="AJ428" s="7"/>
    </row>
    <row r="429" spans="1:36" s="10" customFormat="1" ht="17.45" customHeight="1" x14ac:dyDescent="0.25">
      <c r="A429" s="7">
        <f>B428</f>
        <v>1</v>
      </c>
      <c r="B429" s="112"/>
      <c r="C429" s="51" t="s">
        <v>102</v>
      </c>
      <c r="D429" s="51">
        <f>Opsætning!$D$9</f>
        <v>120</v>
      </c>
      <c r="E429" s="111" t="s">
        <v>100</v>
      </c>
      <c r="F429" s="111"/>
      <c r="G429" s="12">
        <v>4</v>
      </c>
      <c r="H429" s="12">
        <v>4</v>
      </c>
      <c r="I429" s="13">
        <v>4</v>
      </c>
      <c r="J429" s="13">
        <v>4</v>
      </c>
      <c r="K429" s="13"/>
      <c r="L429" s="13"/>
      <c r="M429" s="13"/>
      <c r="N429" s="13"/>
      <c r="O429" s="13"/>
      <c r="P429" s="13"/>
      <c r="Q429" s="13"/>
      <c r="R429" s="13"/>
      <c r="S429" s="13"/>
      <c r="T429" s="47">
        <f t="shared" ref="T429:AF429" si="2409">IF(G429="",,G429)</f>
        <v>4</v>
      </c>
      <c r="U429" s="47">
        <f t="shared" si="2409"/>
        <v>4</v>
      </c>
      <c r="V429" s="47">
        <f t="shared" si="2409"/>
        <v>4</v>
      </c>
      <c r="W429" s="47">
        <f t="shared" si="2409"/>
        <v>4</v>
      </c>
      <c r="X429" s="47">
        <f t="shared" si="2409"/>
        <v>0</v>
      </c>
      <c r="Y429" s="47">
        <f t="shared" si="2409"/>
        <v>0</v>
      </c>
      <c r="Z429" s="47">
        <f t="shared" si="2409"/>
        <v>0</v>
      </c>
      <c r="AA429" s="47">
        <f t="shared" si="2409"/>
        <v>0</v>
      </c>
      <c r="AB429" s="47">
        <f t="shared" si="2409"/>
        <v>0</v>
      </c>
      <c r="AC429" s="47">
        <f t="shared" si="2409"/>
        <v>0</v>
      </c>
      <c r="AD429" s="47">
        <f t="shared" si="2409"/>
        <v>0</v>
      </c>
      <c r="AE429" s="47">
        <f t="shared" si="2409"/>
        <v>0</v>
      </c>
      <c r="AF429" s="47">
        <f t="shared" si="2409"/>
        <v>0</v>
      </c>
      <c r="AG429" s="27">
        <f>IF(T429=0,"",SUM(T429:AF429))</f>
        <v>16</v>
      </c>
      <c r="AH429" s="11">
        <f t="shared" ref="AH429:AH435" si="2410">SUM(T429:AF429)</f>
        <v>16</v>
      </c>
      <c r="AI429" s="7"/>
      <c r="AJ429" s="7"/>
    </row>
    <row r="430" spans="1:36" s="10" customFormat="1" ht="17.45" customHeight="1" x14ac:dyDescent="0.25">
      <c r="A430" s="7">
        <f t="shared" ref="A430" si="2411">B430</f>
        <v>2</v>
      </c>
      <c r="B430" s="112">
        <v>2</v>
      </c>
      <c r="C430" s="44"/>
      <c r="D430" s="44" t="s">
        <v>101</v>
      </c>
      <c r="E430" s="111" t="s">
        <v>41</v>
      </c>
      <c r="F430" s="111"/>
      <c r="G430" s="14">
        <v>72</v>
      </c>
      <c r="H430" s="14">
        <v>72</v>
      </c>
      <c r="I430" s="14">
        <v>72</v>
      </c>
      <c r="J430" s="14">
        <v>72</v>
      </c>
      <c r="K430" s="14">
        <v>72</v>
      </c>
      <c r="L430" s="14"/>
      <c r="M430" s="14"/>
      <c r="N430" s="14"/>
      <c r="O430" s="14"/>
      <c r="P430" s="14"/>
      <c r="Q430" s="14"/>
      <c r="R430" s="14"/>
      <c r="S430" s="14"/>
      <c r="T430" s="47">
        <f t="shared" ref="T430:AF430" si="2412">MROUND(G430*$D431*0.01,2.5)</f>
        <v>57.5</v>
      </c>
      <c r="U430" s="47">
        <f t="shared" si="2412"/>
        <v>57.5</v>
      </c>
      <c r="V430" s="47">
        <f t="shared" si="2412"/>
        <v>57.5</v>
      </c>
      <c r="W430" s="47">
        <f t="shared" si="2412"/>
        <v>57.5</v>
      </c>
      <c r="X430" s="47">
        <f t="shared" si="2412"/>
        <v>57.5</v>
      </c>
      <c r="Y430" s="47">
        <f t="shared" si="2412"/>
        <v>0</v>
      </c>
      <c r="Z430" s="47">
        <f t="shared" si="2412"/>
        <v>0</v>
      </c>
      <c r="AA430" s="47">
        <f t="shared" si="2412"/>
        <v>0</v>
      </c>
      <c r="AB430" s="47">
        <f t="shared" si="2412"/>
        <v>0</v>
      </c>
      <c r="AC430" s="47">
        <f t="shared" si="2412"/>
        <v>0</v>
      </c>
      <c r="AD430" s="47">
        <f t="shared" si="2412"/>
        <v>0</v>
      </c>
      <c r="AE430" s="47">
        <f t="shared" si="2412"/>
        <v>0</v>
      </c>
      <c r="AF430" s="47">
        <f t="shared" si="2412"/>
        <v>0</v>
      </c>
      <c r="AG430" s="27">
        <f t="shared" ref="AG430" si="2413">IF(T430=0,"",SUMPRODUCT(T430:AF430,T431:AF431))</f>
        <v>1725</v>
      </c>
      <c r="AH430" s="11">
        <f t="shared" si="2410"/>
        <v>287.5</v>
      </c>
      <c r="AI430" s="7"/>
      <c r="AJ430" s="7"/>
    </row>
    <row r="431" spans="1:36" s="10" customFormat="1" ht="17.45" customHeight="1" x14ac:dyDescent="0.25">
      <c r="A431" s="7">
        <f t="shared" ref="A431" si="2414">B430</f>
        <v>2</v>
      </c>
      <c r="B431" s="112"/>
      <c r="C431" s="51" t="s">
        <v>102</v>
      </c>
      <c r="D431" s="51">
        <f>Opsætning!$D$10</f>
        <v>80</v>
      </c>
      <c r="E431" s="111" t="s">
        <v>100</v>
      </c>
      <c r="F431" s="111"/>
      <c r="G431" s="13">
        <v>6</v>
      </c>
      <c r="H431" s="13">
        <v>6</v>
      </c>
      <c r="I431" s="13">
        <v>6</v>
      </c>
      <c r="J431" s="13">
        <v>6</v>
      </c>
      <c r="K431" s="13">
        <v>6</v>
      </c>
      <c r="L431" s="13"/>
      <c r="M431" s="13"/>
      <c r="N431" s="13"/>
      <c r="O431" s="13"/>
      <c r="P431" s="13"/>
      <c r="Q431" s="13"/>
      <c r="R431" s="13"/>
      <c r="S431" s="13"/>
      <c r="T431" s="47">
        <f t="shared" ref="T431:AF431" si="2415">IF(G431="",,G431)</f>
        <v>6</v>
      </c>
      <c r="U431" s="47">
        <f t="shared" si="2415"/>
        <v>6</v>
      </c>
      <c r="V431" s="47">
        <f t="shared" si="2415"/>
        <v>6</v>
      </c>
      <c r="W431" s="47">
        <f t="shared" si="2415"/>
        <v>6</v>
      </c>
      <c r="X431" s="47">
        <f t="shared" si="2415"/>
        <v>6</v>
      </c>
      <c r="Y431" s="47">
        <f t="shared" si="2415"/>
        <v>0</v>
      </c>
      <c r="Z431" s="47">
        <f t="shared" si="2415"/>
        <v>0</v>
      </c>
      <c r="AA431" s="47">
        <f t="shared" si="2415"/>
        <v>0</v>
      </c>
      <c r="AB431" s="47">
        <f t="shared" si="2415"/>
        <v>0</v>
      </c>
      <c r="AC431" s="47">
        <f t="shared" si="2415"/>
        <v>0</v>
      </c>
      <c r="AD431" s="47">
        <f t="shared" si="2415"/>
        <v>0</v>
      </c>
      <c r="AE431" s="47">
        <f t="shared" si="2415"/>
        <v>0</v>
      </c>
      <c r="AF431" s="47">
        <f t="shared" si="2415"/>
        <v>0</v>
      </c>
      <c r="AG431" s="27">
        <f t="shared" ref="AG431" si="2416">IF(T431=0,"",SUM(T431:AF431))</f>
        <v>30</v>
      </c>
      <c r="AH431" s="11">
        <f t="shared" si="2410"/>
        <v>30</v>
      </c>
      <c r="AI431" s="7"/>
      <c r="AJ431" s="7"/>
    </row>
    <row r="432" spans="1:36" s="10" customFormat="1" ht="17.45" customHeight="1" x14ac:dyDescent="0.25">
      <c r="A432" s="7">
        <f t="shared" ref="A432" si="2417">B432</f>
        <v>3</v>
      </c>
      <c r="B432" s="112">
        <v>3</v>
      </c>
      <c r="C432" s="44" t="s">
        <v>39</v>
      </c>
      <c r="D432" s="44" t="s">
        <v>92</v>
      </c>
      <c r="E432" s="111" t="str">
        <f>'Opsætning1-5 (2)'!$D$22</f>
        <v>Konventionel dødløft på 3 måtter (60 mm)</v>
      </c>
      <c r="F432" s="111"/>
      <c r="G432" s="15">
        <v>68</v>
      </c>
      <c r="H432" s="15">
        <v>68</v>
      </c>
      <c r="I432" s="15">
        <v>68</v>
      </c>
      <c r="J432" s="15">
        <v>68</v>
      </c>
      <c r="K432" s="15">
        <v>68</v>
      </c>
      <c r="L432" s="16"/>
      <c r="M432" s="14"/>
      <c r="N432" s="14"/>
      <c r="O432" s="14"/>
      <c r="P432" s="14"/>
      <c r="Q432" s="14"/>
      <c r="R432" s="14"/>
      <c r="S432" s="14"/>
      <c r="T432" s="47">
        <f t="shared" ref="T432:AF432" si="2418">MROUND(G432*$D433*0.01,2.5)</f>
        <v>102.5</v>
      </c>
      <c r="U432" s="47">
        <f t="shared" si="2418"/>
        <v>102.5</v>
      </c>
      <c r="V432" s="47">
        <f t="shared" si="2418"/>
        <v>102.5</v>
      </c>
      <c r="W432" s="47">
        <f t="shared" si="2418"/>
        <v>102.5</v>
      </c>
      <c r="X432" s="47">
        <f t="shared" si="2418"/>
        <v>102.5</v>
      </c>
      <c r="Y432" s="47">
        <f t="shared" si="2418"/>
        <v>0</v>
      </c>
      <c r="Z432" s="47">
        <f t="shared" si="2418"/>
        <v>0</v>
      </c>
      <c r="AA432" s="47">
        <f t="shared" si="2418"/>
        <v>0</v>
      </c>
      <c r="AB432" s="47">
        <f t="shared" si="2418"/>
        <v>0</v>
      </c>
      <c r="AC432" s="47">
        <f t="shared" si="2418"/>
        <v>0</v>
      </c>
      <c r="AD432" s="47">
        <f t="shared" si="2418"/>
        <v>0</v>
      </c>
      <c r="AE432" s="47">
        <f t="shared" si="2418"/>
        <v>0</v>
      </c>
      <c r="AF432" s="47">
        <f t="shared" si="2418"/>
        <v>0</v>
      </c>
      <c r="AG432" s="27">
        <f t="shared" ref="AG432" si="2419">IF(T432=0,"",SUMPRODUCT(T432:AF432,T433:AF433))</f>
        <v>3587.5</v>
      </c>
      <c r="AH432" s="11">
        <f t="shared" si="2410"/>
        <v>512.5</v>
      </c>
      <c r="AI432" s="7"/>
      <c r="AJ432" s="7"/>
    </row>
    <row r="433" spans="1:36" s="10" customFormat="1" ht="17.45" customHeight="1" x14ac:dyDescent="0.25">
      <c r="A433" s="7">
        <f t="shared" ref="A433" si="2420">B432</f>
        <v>3</v>
      </c>
      <c r="B433" s="112"/>
      <c r="C433" s="51" t="s">
        <v>102</v>
      </c>
      <c r="D433" s="51">
        <f>Opsætning!$D$11</f>
        <v>150</v>
      </c>
      <c r="E433" s="111" t="s">
        <v>100</v>
      </c>
      <c r="F433" s="111"/>
      <c r="G433" s="17">
        <v>7</v>
      </c>
      <c r="H433" s="17">
        <v>7</v>
      </c>
      <c r="I433" s="17">
        <v>7</v>
      </c>
      <c r="J433" s="17">
        <v>7</v>
      </c>
      <c r="K433" s="17">
        <v>7</v>
      </c>
      <c r="L433" s="12"/>
      <c r="M433" s="13"/>
      <c r="N433" s="13"/>
      <c r="O433" s="13"/>
      <c r="P433" s="13"/>
      <c r="Q433" s="13"/>
      <c r="R433" s="13"/>
      <c r="S433" s="13"/>
      <c r="T433" s="47">
        <f t="shared" ref="T433:AF433" si="2421">IF(G433="",,G433)</f>
        <v>7</v>
      </c>
      <c r="U433" s="47">
        <f t="shared" si="2421"/>
        <v>7</v>
      </c>
      <c r="V433" s="47">
        <f t="shared" si="2421"/>
        <v>7</v>
      </c>
      <c r="W433" s="47">
        <f t="shared" si="2421"/>
        <v>7</v>
      </c>
      <c r="X433" s="47">
        <f t="shared" si="2421"/>
        <v>7</v>
      </c>
      <c r="Y433" s="47">
        <f t="shared" si="2421"/>
        <v>0</v>
      </c>
      <c r="Z433" s="47">
        <f t="shared" si="2421"/>
        <v>0</v>
      </c>
      <c r="AA433" s="47">
        <f t="shared" si="2421"/>
        <v>0</v>
      </c>
      <c r="AB433" s="47">
        <f t="shared" si="2421"/>
        <v>0</v>
      </c>
      <c r="AC433" s="47">
        <f t="shared" si="2421"/>
        <v>0</v>
      </c>
      <c r="AD433" s="47">
        <f t="shared" si="2421"/>
        <v>0</v>
      </c>
      <c r="AE433" s="47">
        <f t="shared" si="2421"/>
        <v>0</v>
      </c>
      <c r="AF433" s="47">
        <f t="shared" si="2421"/>
        <v>0</v>
      </c>
      <c r="AG433" s="27">
        <f t="shared" ref="AG433" si="2422">IF(T433=0,"",SUM(T433:AF433))</f>
        <v>35</v>
      </c>
      <c r="AH433" s="11">
        <f t="shared" si="2410"/>
        <v>35</v>
      </c>
      <c r="AI433" s="7"/>
      <c r="AJ433" s="7"/>
    </row>
    <row r="434" spans="1:36" s="10" customFormat="1" ht="17.45" customHeight="1" x14ac:dyDescent="0.25">
      <c r="A434" s="7">
        <f t="shared" ref="A434" si="2423">B434</f>
        <v>4</v>
      </c>
      <c r="B434" s="132">
        <v>4</v>
      </c>
      <c r="C434" s="44"/>
      <c r="D434" s="44"/>
      <c r="E434" s="111" t="s">
        <v>169</v>
      </c>
      <c r="F434" s="111"/>
      <c r="G434" s="16" t="s">
        <v>111</v>
      </c>
      <c r="H434" s="16" t="s">
        <v>111</v>
      </c>
      <c r="I434" s="16" t="s">
        <v>111</v>
      </c>
      <c r="J434" s="16" t="s">
        <v>111</v>
      </c>
      <c r="K434" s="14"/>
      <c r="L434" s="14"/>
      <c r="M434" s="14"/>
      <c r="N434" s="14"/>
      <c r="O434" s="14"/>
      <c r="P434" s="14"/>
      <c r="Q434" s="14"/>
      <c r="R434" s="14"/>
      <c r="S434" s="14"/>
      <c r="T434" s="102" t="str">
        <f>G434</f>
        <v>RIR 2</v>
      </c>
      <c r="U434" s="102" t="str">
        <f t="shared" ref="U434:V434" si="2424">H434</f>
        <v>RIR 2</v>
      </c>
      <c r="V434" s="102" t="str">
        <f t="shared" si="2424"/>
        <v>RIR 2</v>
      </c>
      <c r="W434" s="102" t="str">
        <f>J434</f>
        <v>RIR 2</v>
      </c>
      <c r="X434" s="102">
        <f t="shared" ref="X434:AF435" si="2425">K434</f>
        <v>0</v>
      </c>
      <c r="Y434" s="102">
        <f t="shared" si="2425"/>
        <v>0</v>
      </c>
      <c r="Z434" s="102">
        <f t="shared" si="2425"/>
        <v>0</v>
      </c>
      <c r="AA434" s="102">
        <f t="shared" si="2425"/>
        <v>0</v>
      </c>
      <c r="AB434" s="102">
        <f t="shared" si="2425"/>
        <v>0</v>
      </c>
      <c r="AC434" s="102">
        <f t="shared" si="2425"/>
        <v>0</v>
      </c>
      <c r="AD434" s="102">
        <f t="shared" si="2425"/>
        <v>0</v>
      </c>
      <c r="AE434" s="102">
        <f t="shared" si="2425"/>
        <v>0</v>
      </c>
      <c r="AF434" s="102">
        <f t="shared" si="2425"/>
        <v>0</v>
      </c>
      <c r="AG434" s="27">
        <f t="shared" ref="AG434" si="2426">IF(T434=0,"",SUMPRODUCT(T434:AF434,T435:AF435))</f>
        <v>0</v>
      </c>
      <c r="AH434" s="11">
        <f t="shared" si="2410"/>
        <v>0</v>
      </c>
      <c r="AI434" s="7"/>
      <c r="AJ434" s="7"/>
    </row>
    <row r="435" spans="1:36" s="10" customFormat="1" ht="17.45" customHeight="1" x14ac:dyDescent="0.25">
      <c r="A435" s="7">
        <f t="shared" ref="A435" si="2427">B434</f>
        <v>4</v>
      </c>
      <c r="B435" s="133"/>
      <c r="C435" s="51"/>
      <c r="D435" s="51" t="e">
        <f>_xlfn.IFS(D434="squat",Opsætning!#REF!,D434="bænk",Opsætning!#REF!,D434="dødløft",Opsætning!#REF!)</f>
        <v>#N/A</v>
      </c>
      <c r="E435" s="134" t="s">
        <v>100</v>
      </c>
      <c r="F435" s="136"/>
      <c r="G435" s="12">
        <v>8</v>
      </c>
      <c r="H435" s="12">
        <v>8</v>
      </c>
      <c r="I435" s="12">
        <v>8</v>
      </c>
      <c r="J435" s="13">
        <v>8</v>
      </c>
      <c r="K435" s="13"/>
      <c r="L435" s="13"/>
      <c r="M435" s="13"/>
      <c r="N435" s="13"/>
      <c r="O435" s="13"/>
      <c r="P435" s="13"/>
      <c r="Q435" s="13"/>
      <c r="R435" s="13"/>
      <c r="S435" s="13"/>
      <c r="T435" s="47">
        <f t="shared" ref="T435:V435" si="2428">IF(G435="",,G435)</f>
        <v>8</v>
      </c>
      <c r="U435" s="47">
        <f t="shared" si="2428"/>
        <v>8</v>
      </c>
      <c r="V435" s="47">
        <f t="shared" si="2428"/>
        <v>8</v>
      </c>
      <c r="W435" s="102">
        <f>J435</f>
        <v>8</v>
      </c>
      <c r="X435" s="102">
        <f t="shared" si="2425"/>
        <v>0</v>
      </c>
      <c r="Y435" s="102">
        <f t="shared" si="2425"/>
        <v>0</v>
      </c>
      <c r="Z435" s="102">
        <f t="shared" si="2425"/>
        <v>0</v>
      </c>
      <c r="AA435" s="102">
        <f t="shared" si="2425"/>
        <v>0</v>
      </c>
      <c r="AB435" s="102">
        <f t="shared" si="2425"/>
        <v>0</v>
      </c>
      <c r="AC435" s="102">
        <f t="shared" si="2425"/>
        <v>0</v>
      </c>
      <c r="AD435" s="102">
        <f t="shared" si="2425"/>
        <v>0</v>
      </c>
      <c r="AE435" s="102">
        <f t="shared" si="2425"/>
        <v>0</v>
      </c>
      <c r="AF435" s="102">
        <f t="shared" si="2425"/>
        <v>0</v>
      </c>
      <c r="AG435" s="27">
        <f t="shared" ref="AG435" si="2429">IF(T435=0,"",SUM(T435:AF435))</f>
        <v>32</v>
      </c>
      <c r="AH435" s="11">
        <f t="shared" si="2410"/>
        <v>32</v>
      </c>
      <c r="AI435" s="7"/>
      <c r="AJ435" s="7"/>
    </row>
    <row r="436" spans="1:36" s="10" customFormat="1" ht="17.45" customHeight="1" thickBot="1" x14ac:dyDescent="0.3">
      <c r="A436" s="7"/>
      <c r="B436" s="58"/>
      <c r="C436" s="59"/>
      <c r="D436" s="59"/>
      <c r="E436" s="103"/>
      <c r="F436" s="103"/>
      <c r="G436" s="28"/>
      <c r="H436" s="28"/>
      <c r="I436" s="28"/>
      <c r="J436" s="28"/>
      <c r="K436" s="28"/>
      <c r="L436" s="28"/>
      <c r="M436" s="28"/>
      <c r="N436" s="28"/>
      <c r="O436" s="28"/>
      <c r="P436" s="28"/>
      <c r="Q436" s="28"/>
      <c r="R436" s="28"/>
      <c r="S436" s="28"/>
      <c r="T436" s="47"/>
      <c r="U436" s="47"/>
      <c r="V436" s="47"/>
      <c r="W436" s="47"/>
      <c r="X436" s="47"/>
      <c r="Y436" s="47"/>
      <c r="Z436" s="47"/>
      <c r="AA436" s="47"/>
      <c r="AB436" s="47"/>
      <c r="AC436" s="47"/>
      <c r="AD436" s="47"/>
      <c r="AE436" s="47"/>
      <c r="AF436" s="47"/>
      <c r="AG436" s="27"/>
      <c r="AH436" s="18"/>
      <c r="AI436" s="7"/>
      <c r="AJ436" s="7"/>
    </row>
    <row r="437" spans="1:36" customFormat="1" ht="17.45" customHeight="1" x14ac:dyDescent="0.25">
      <c r="A437" s="1" t="s">
        <v>93</v>
      </c>
      <c r="B437" s="41" t="s">
        <v>10</v>
      </c>
      <c r="C437" s="121" t="s">
        <v>134</v>
      </c>
      <c r="D437" s="122"/>
      <c r="E437" s="123" t="str">
        <f>Opsætning!$D$19</f>
        <v>Fredag</v>
      </c>
      <c r="F437" s="124"/>
      <c r="G437" s="156" t="s">
        <v>98</v>
      </c>
      <c r="H437" s="157"/>
      <c r="I437" s="157"/>
      <c r="J437" s="157"/>
      <c r="K437" s="157"/>
      <c r="L437" s="157"/>
      <c r="M437" s="157"/>
      <c r="N437" s="157"/>
      <c r="O437" s="157"/>
      <c r="P437" s="157"/>
      <c r="Q437" s="157"/>
      <c r="R437" s="157"/>
      <c r="S437" s="158"/>
      <c r="T437" s="38"/>
      <c r="U437" s="38"/>
      <c r="V437" s="38"/>
      <c r="W437" s="38"/>
      <c r="X437" s="38"/>
      <c r="Y437" s="38"/>
      <c r="Z437" s="38"/>
      <c r="AA437" s="38"/>
      <c r="AB437" s="38"/>
      <c r="AC437" s="38"/>
      <c r="AD437" s="38"/>
      <c r="AE437" s="38"/>
      <c r="AF437" s="38"/>
      <c r="AG437" s="25" t="s">
        <v>106</v>
      </c>
      <c r="AH437" s="6" t="s">
        <v>107</v>
      </c>
      <c r="AI437" s="1"/>
      <c r="AJ437" s="1"/>
    </row>
    <row r="438" spans="1:36" customFormat="1" ht="17.45" customHeight="1" thickBot="1" x14ac:dyDescent="0.3">
      <c r="A438" s="1"/>
      <c r="B438" s="130" t="s">
        <v>99</v>
      </c>
      <c r="C438" s="131"/>
      <c r="D438" s="131"/>
      <c r="E438" s="131"/>
      <c r="F438" s="131"/>
      <c r="G438" s="159"/>
      <c r="H438" s="159"/>
      <c r="I438" s="159"/>
      <c r="J438" s="159"/>
      <c r="K438" s="159"/>
      <c r="L438" s="159"/>
      <c r="M438" s="159"/>
      <c r="N438" s="159"/>
      <c r="O438" s="159"/>
      <c r="P438" s="159"/>
      <c r="Q438" s="159"/>
      <c r="R438" s="159"/>
      <c r="S438" s="160"/>
      <c r="T438" s="38"/>
      <c r="U438" s="38"/>
      <c r="V438" s="38"/>
      <c r="W438" s="38"/>
      <c r="X438" s="38"/>
      <c r="Y438" s="38"/>
      <c r="Z438" s="38"/>
      <c r="AA438" s="38"/>
      <c r="AB438" s="38"/>
      <c r="AC438" s="38"/>
      <c r="AD438" s="38"/>
      <c r="AE438" s="38"/>
      <c r="AF438" s="38"/>
      <c r="AG438" s="25"/>
      <c r="AH438" s="6"/>
      <c r="AI438" s="1"/>
      <c r="AJ438" s="1"/>
    </row>
    <row r="439" spans="1:36" s="10" customFormat="1" ht="17.45" customHeight="1" x14ac:dyDescent="0.25">
      <c r="A439" s="7">
        <f>B439</f>
        <v>1</v>
      </c>
      <c r="B439" s="112">
        <v>1</v>
      </c>
      <c r="C439" s="44"/>
      <c r="D439" s="44" t="s">
        <v>89</v>
      </c>
      <c r="E439" s="111" t="str">
        <f>'Opsætning1-5 (2)'!$D$7</f>
        <v>Highbar squat</v>
      </c>
      <c r="F439" s="111"/>
      <c r="G439" s="8">
        <v>68</v>
      </c>
      <c r="H439" s="8">
        <v>68</v>
      </c>
      <c r="I439" s="9">
        <v>68</v>
      </c>
      <c r="J439" s="9">
        <v>68</v>
      </c>
      <c r="K439" s="9">
        <v>68</v>
      </c>
      <c r="L439" s="9"/>
      <c r="M439" s="9"/>
      <c r="N439" s="9"/>
      <c r="O439" s="9"/>
      <c r="P439" s="9"/>
      <c r="Q439" s="9"/>
      <c r="R439" s="9"/>
      <c r="S439" s="9"/>
      <c r="T439" s="47">
        <f>MROUND(G439*$D440*0.01,2.5)</f>
        <v>82.5</v>
      </c>
      <c r="U439" s="47">
        <f t="shared" ref="U439:AF439" si="2430">MROUND(H439*$D440*0.01,2.5)</f>
        <v>82.5</v>
      </c>
      <c r="V439" s="47">
        <f t="shared" si="2430"/>
        <v>82.5</v>
      </c>
      <c r="W439" s="47">
        <f t="shared" si="2430"/>
        <v>82.5</v>
      </c>
      <c r="X439" s="47">
        <f t="shared" si="2430"/>
        <v>82.5</v>
      </c>
      <c r="Y439" s="47">
        <f t="shared" si="2430"/>
        <v>0</v>
      </c>
      <c r="Z439" s="47">
        <f t="shared" si="2430"/>
        <v>0</v>
      </c>
      <c r="AA439" s="47">
        <f t="shared" si="2430"/>
        <v>0</v>
      </c>
      <c r="AB439" s="47">
        <f t="shared" si="2430"/>
        <v>0</v>
      </c>
      <c r="AC439" s="47">
        <f t="shared" si="2430"/>
        <v>0</v>
      </c>
      <c r="AD439" s="47">
        <f t="shared" si="2430"/>
        <v>0</v>
      </c>
      <c r="AE439" s="47">
        <f t="shared" si="2430"/>
        <v>0</v>
      </c>
      <c r="AF439" s="47">
        <f t="shared" si="2430"/>
        <v>0</v>
      </c>
      <c r="AG439" s="27">
        <f>IF(T439=0,"",SUMPRODUCT(T439:AF439,T440:AF440))</f>
        <v>2062.5</v>
      </c>
      <c r="AH439" s="11">
        <f>SUM(T439:AF439)</f>
        <v>412.5</v>
      </c>
      <c r="AI439" s="7"/>
      <c r="AJ439" s="7"/>
    </row>
    <row r="440" spans="1:36" s="10" customFormat="1" ht="17.45" customHeight="1" x14ac:dyDescent="0.25">
      <c r="A440" s="7">
        <f>B439</f>
        <v>1</v>
      </c>
      <c r="B440" s="112"/>
      <c r="C440" s="51" t="s">
        <v>102</v>
      </c>
      <c r="D440" s="51">
        <f>Opsætning!$D$9</f>
        <v>120</v>
      </c>
      <c r="E440" s="111" t="s">
        <v>100</v>
      </c>
      <c r="F440" s="111"/>
      <c r="G440" s="12">
        <v>5</v>
      </c>
      <c r="H440" s="12">
        <v>5</v>
      </c>
      <c r="I440" s="13">
        <v>5</v>
      </c>
      <c r="J440" s="13">
        <v>5</v>
      </c>
      <c r="K440" s="13">
        <v>5</v>
      </c>
      <c r="L440" s="13"/>
      <c r="M440" s="13"/>
      <c r="N440" s="13"/>
      <c r="O440" s="13"/>
      <c r="P440" s="13"/>
      <c r="Q440" s="13"/>
      <c r="R440" s="13"/>
      <c r="S440" s="13"/>
      <c r="T440" s="47">
        <f t="shared" ref="T440:AF440" si="2431">IF(G440="",,G440)</f>
        <v>5</v>
      </c>
      <c r="U440" s="47">
        <f t="shared" si="2431"/>
        <v>5</v>
      </c>
      <c r="V440" s="47">
        <f t="shared" si="2431"/>
        <v>5</v>
      </c>
      <c r="W440" s="47">
        <f t="shared" si="2431"/>
        <v>5</v>
      </c>
      <c r="X440" s="47">
        <f t="shared" si="2431"/>
        <v>5</v>
      </c>
      <c r="Y440" s="47">
        <f t="shared" si="2431"/>
        <v>0</v>
      </c>
      <c r="Z440" s="47">
        <f t="shared" si="2431"/>
        <v>0</v>
      </c>
      <c r="AA440" s="47">
        <f t="shared" si="2431"/>
        <v>0</v>
      </c>
      <c r="AB440" s="47">
        <f t="shared" si="2431"/>
        <v>0</v>
      </c>
      <c r="AC440" s="47">
        <f t="shared" si="2431"/>
        <v>0</v>
      </c>
      <c r="AD440" s="47">
        <f t="shared" si="2431"/>
        <v>0</v>
      </c>
      <c r="AE440" s="47">
        <f t="shared" si="2431"/>
        <v>0</v>
      </c>
      <c r="AF440" s="47">
        <f t="shared" si="2431"/>
        <v>0</v>
      </c>
      <c r="AG440" s="27">
        <f>IF(T440=0,"",SUM(T440:AF440))</f>
        <v>25</v>
      </c>
      <c r="AH440" s="11">
        <f t="shared" ref="AH440:AH446" si="2432">SUM(T440:AF440)</f>
        <v>25</v>
      </c>
      <c r="AI440" s="7"/>
      <c r="AJ440" s="7"/>
    </row>
    <row r="441" spans="1:36" s="10" customFormat="1" ht="17.45" customHeight="1" x14ac:dyDescent="0.25">
      <c r="A441" s="7">
        <f t="shared" ref="A441" si="2433">B441</f>
        <v>2</v>
      </c>
      <c r="B441" s="112">
        <v>2</v>
      </c>
      <c r="C441" s="44"/>
      <c r="D441" s="44" t="s">
        <v>101</v>
      </c>
      <c r="E441" s="111" t="str">
        <f>'Opsætning1-5 (2)'!$D$16</f>
        <v>Bænk til klods 50mm</v>
      </c>
      <c r="F441" s="111"/>
      <c r="G441" s="14">
        <v>77</v>
      </c>
      <c r="H441" s="14">
        <v>77</v>
      </c>
      <c r="I441" s="14">
        <v>82</v>
      </c>
      <c r="J441" s="14">
        <v>82</v>
      </c>
      <c r="K441" s="14">
        <v>82</v>
      </c>
      <c r="L441" s="14">
        <v>82</v>
      </c>
      <c r="M441" s="14"/>
      <c r="N441" s="14"/>
      <c r="O441" s="14"/>
      <c r="P441" s="14"/>
      <c r="Q441" s="14"/>
      <c r="R441" s="14"/>
      <c r="S441" s="14"/>
      <c r="T441" s="47">
        <f t="shared" ref="T441:AF441" si="2434">MROUND(G441*$D442*0.01,2.5)</f>
        <v>62.5</v>
      </c>
      <c r="U441" s="47">
        <f t="shared" si="2434"/>
        <v>62.5</v>
      </c>
      <c r="V441" s="47">
        <f t="shared" si="2434"/>
        <v>65</v>
      </c>
      <c r="W441" s="47">
        <f t="shared" si="2434"/>
        <v>65</v>
      </c>
      <c r="X441" s="47">
        <f t="shared" si="2434"/>
        <v>65</v>
      </c>
      <c r="Y441" s="47">
        <f t="shared" si="2434"/>
        <v>65</v>
      </c>
      <c r="Z441" s="47">
        <f t="shared" si="2434"/>
        <v>0</v>
      </c>
      <c r="AA441" s="47">
        <f t="shared" si="2434"/>
        <v>0</v>
      </c>
      <c r="AB441" s="47">
        <f t="shared" si="2434"/>
        <v>0</v>
      </c>
      <c r="AC441" s="47">
        <f t="shared" si="2434"/>
        <v>0</v>
      </c>
      <c r="AD441" s="47">
        <f t="shared" si="2434"/>
        <v>0</v>
      </c>
      <c r="AE441" s="47">
        <f t="shared" si="2434"/>
        <v>0</v>
      </c>
      <c r="AF441" s="47">
        <f t="shared" si="2434"/>
        <v>0</v>
      </c>
      <c r="AG441" s="27">
        <f t="shared" ref="AG441" si="2435">IF(T441=0,"",SUMPRODUCT(T441:AF441,T442:AF442))</f>
        <v>1540</v>
      </c>
      <c r="AH441" s="11">
        <f t="shared" si="2432"/>
        <v>385</v>
      </c>
      <c r="AI441" s="7"/>
      <c r="AJ441" s="7"/>
    </row>
    <row r="442" spans="1:36" s="10" customFormat="1" ht="17.45" customHeight="1" x14ac:dyDescent="0.25">
      <c r="A442" s="7">
        <f t="shared" ref="A442" si="2436">B441</f>
        <v>2</v>
      </c>
      <c r="B442" s="112"/>
      <c r="C442" s="51" t="s">
        <v>102</v>
      </c>
      <c r="D442" s="51">
        <f>Opsætning!$D$10</f>
        <v>80</v>
      </c>
      <c r="E442" s="111" t="s">
        <v>100</v>
      </c>
      <c r="F442" s="111"/>
      <c r="G442" s="13">
        <v>4</v>
      </c>
      <c r="H442" s="13">
        <v>4</v>
      </c>
      <c r="I442" s="13">
        <v>4</v>
      </c>
      <c r="J442" s="13">
        <v>4</v>
      </c>
      <c r="K442" s="13">
        <v>4</v>
      </c>
      <c r="L442" s="13">
        <v>4</v>
      </c>
      <c r="M442" s="13"/>
      <c r="N442" s="13"/>
      <c r="O442" s="13"/>
      <c r="P442" s="13"/>
      <c r="Q442" s="13"/>
      <c r="R442" s="13"/>
      <c r="S442" s="13"/>
      <c r="T442" s="47">
        <f t="shared" ref="T442:AF442" si="2437">IF(G442="",,G442)</f>
        <v>4</v>
      </c>
      <c r="U442" s="47">
        <f t="shared" si="2437"/>
        <v>4</v>
      </c>
      <c r="V442" s="47">
        <f t="shared" si="2437"/>
        <v>4</v>
      </c>
      <c r="W442" s="47">
        <f t="shared" si="2437"/>
        <v>4</v>
      </c>
      <c r="X442" s="47">
        <f t="shared" si="2437"/>
        <v>4</v>
      </c>
      <c r="Y442" s="47">
        <f t="shared" si="2437"/>
        <v>4</v>
      </c>
      <c r="Z442" s="47">
        <f t="shared" si="2437"/>
        <v>0</v>
      </c>
      <c r="AA442" s="47">
        <f t="shared" si="2437"/>
        <v>0</v>
      </c>
      <c r="AB442" s="47">
        <f t="shared" si="2437"/>
        <v>0</v>
      </c>
      <c r="AC442" s="47">
        <f t="shared" si="2437"/>
        <v>0</v>
      </c>
      <c r="AD442" s="47">
        <f t="shared" si="2437"/>
        <v>0</v>
      </c>
      <c r="AE442" s="47">
        <f t="shared" si="2437"/>
        <v>0</v>
      </c>
      <c r="AF442" s="47">
        <f t="shared" si="2437"/>
        <v>0</v>
      </c>
      <c r="AG442" s="27">
        <f t="shared" ref="AG442" si="2438">IF(T442=0,"",SUM(T442:AF442))</f>
        <v>24</v>
      </c>
      <c r="AH442" s="11">
        <f t="shared" si="2432"/>
        <v>24</v>
      </c>
      <c r="AI442" s="7"/>
      <c r="AJ442" s="7"/>
    </row>
    <row r="443" spans="1:36" s="10" customFormat="1" ht="17.45" customHeight="1" x14ac:dyDescent="0.25">
      <c r="A443" s="7">
        <f t="shared" ref="A443" si="2439">B443</f>
        <v>3</v>
      </c>
      <c r="B443" s="112">
        <v>3</v>
      </c>
      <c r="C443" s="44"/>
      <c r="D443" s="44" t="s">
        <v>92</v>
      </c>
      <c r="E443" s="111" t="str">
        <f>'Opsætning1-5 (2)'!$D$20</f>
        <v>Konventionel dødløft m. stop under knæ</v>
      </c>
      <c r="F443" s="111"/>
      <c r="G443" s="8">
        <v>68</v>
      </c>
      <c r="H443" s="8">
        <v>72</v>
      </c>
      <c r="I443" s="9">
        <v>72</v>
      </c>
      <c r="J443" s="9">
        <v>72</v>
      </c>
      <c r="K443" s="9">
        <v>72</v>
      </c>
      <c r="L443" s="16"/>
      <c r="M443" s="14"/>
      <c r="N443" s="14"/>
      <c r="O443" s="14"/>
      <c r="P443" s="14"/>
      <c r="Q443" s="14"/>
      <c r="R443" s="14"/>
      <c r="S443" s="14"/>
      <c r="T443" s="47">
        <f t="shared" ref="T443:AF443" si="2440">MROUND(G443*$D444*0.01,2.5)</f>
        <v>102.5</v>
      </c>
      <c r="U443" s="47">
        <f t="shared" si="2440"/>
        <v>107.5</v>
      </c>
      <c r="V443" s="47">
        <f t="shared" si="2440"/>
        <v>107.5</v>
      </c>
      <c r="W443" s="47">
        <f t="shared" si="2440"/>
        <v>107.5</v>
      </c>
      <c r="X443" s="47">
        <f t="shared" si="2440"/>
        <v>107.5</v>
      </c>
      <c r="Y443" s="47">
        <f t="shared" si="2440"/>
        <v>0</v>
      </c>
      <c r="Z443" s="47">
        <f t="shared" si="2440"/>
        <v>0</v>
      </c>
      <c r="AA443" s="47">
        <f t="shared" si="2440"/>
        <v>0</v>
      </c>
      <c r="AB443" s="47">
        <f t="shared" si="2440"/>
        <v>0</v>
      </c>
      <c r="AC443" s="47">
        <f t="shared" si="2440"/>
        <v>0</v>
      </c>
      <c r="AD443" s="47">
        <f t="shared" si="2440"/>
        <v>0</v>
      </c>
      <c r="AE443" s="47">
        <f t="shared" si="2440"/>
        <v>0</v>
      </c>
      <c r="AF443" s="47">
        <f t="shared" si="2440"/>
        <v>0</v>
      </c>
      <c r="AG443" s="27">
        <f t="shared" ref="AG443" si="2441">IF(T443=0,"",SUMPRODUCT(T443:AF443,T444:AF444))</f>
        <v>2662.5</v>
      </c>
      <c r="AH443" s="11">
        <f t="shared" si="2432"/>
        <v>532.5</v>
      </c>
      <c r="AI443" s="7"/>
      <c r="AJ443" s="7"/>
    </row>
    <row r="444" spans="1:36" s="10" customFormat="1" ht="17.25" customHeight="1" x14ac:dyDescent="0.25">
      <c r="A444" s="7">
        <f t="shared" ref="A444" si="2442">B443</f>
        <v>3</v>
      </c>
      <c r="B444" s="112"/>
      <c r="C444" s="51" t="s">
        <v>102</v>
      </c>
      <c r="D444" s="51">
        <f>Opsætning!$D$11</f>
        <v>150</v>
      </c>
      <c r="E444" s="111" t="s">
        <v>100</v>
      </c>
      <c r="F444" s="111"/>
      <c r="G444" s="12">
        <v>5</v>
      </c>
      <c r="H444" s="12">
        <v>5</v>
      </c>
      <c r="I444" s="13">
        <v>5</v>
      </c>
      <c r="J444" s="13">
        <v>5</v>
      </c>
      <c r="K444" s="13">
        <v>5</v>
      </c>
      <c r="L444" s="12"/>
      <c r="M444" s="13"/>
      <c r="N444" s="13"/>
      <c r="O444" s="13"/>
      <c r="P444" s="13"/>
      <c r="Q444" s="13"/>
      <c r="R444" s="13"/>
      <c r="S444" s="13"/>
      <c r="T444" s="47">
        <f t="shared" ref="T444:AF444" si="2443">IF(G444="",,G444)</f>
        <v>5</v>
      </c>
      <c r="U444" s="47">
        <f t="shared" si="2443"/>
        <v>5</v>
      </c>
      <c r="V444" s="47">
        <f t="shared" si="2443"/>
        <v>5</v>
      </c>
      <c r="W444" s="47">
        <f t="shared" si="2443"/>
        <v>5</v>
      </c>
      <c r="X444" s="47">
        <f t="shared" si="2443"/>
        <v>5</v>
      </c>
      <c r="Y444" s="47">
        <f t="shared" si="2443"/>
        <v>0</v>
      </c>
      <c r="Z444" s="47">
        <f t="shared" si="2443"/>
        <v>0</v>
      </c>
      <c r="AA444" s="47">
        <f t="shared" si="2443"/>
        <v>0</v>
      </c>
      <c r="AB444" s="47">
        <f t="shared" si="2443"/>
        <v>0</v>
      </c>
      <c r="AC444" s="47">
        <f t="shared" si="2443"/>
        <v>0</v>
      </c>
      <c r="AD444" s="47">
        <f t="shared" si="2443"/>
        <v>0</v>
      </c>
      <c r="AE444" s="47">
        <f t="shared" si="2443"/>
        <v>0</v>
      </c>
      <c r="AF444" s="47">
        <f t="shared" si="2443"/>
        <v>0</v>
      </c>
      <c r="AG444" s="27">
        <f t="shared" ref="AG444" si="2444">IF(T444=0,"",SUM(T444:AF444))</f>
        <v>25</v>
      </c>
      <c r="AH444" s="11">
        <f t="shared" si="2432"/>
        <v>25</v>
      </c>
      <c r="AI444" s="7"/>
      <c r="AJ444" s="7"/>
    </row>
    <row r="445" spans="1:36" s="10" customFormat="1" ht="17.45" customHeight="1" x14ac:dyDescent="0.25">
      <c r="A445" s="7">
        <f t="shared" ref="A445" si="2445">B445</f>
        <v>4</v>
      </c>
      <c r="B445" s="132">
        <v>4</v>
      </c>
      <c r="C445" s="44"/>
      <c r="D445" s="44"/>
      <c r="E445" s="134" t="s">
        <v>53</v>
      </c>
      <c r="F445" s="135"/>
      <c r="G445" s="56" t="s">
        <v>170</v>
      </c>
      <c r="H445" s="56" t="s">
        <v>170</v>
      </c>
      <c r="I445" s="56" t="s">
        <v>170</v>
      </c>
      <c r="J445" s="56" t="s">
        <v>170</v>
      </c>
      <c r="K445" s="14"/>
      <c r="L445" s="14"/>
      <c r="M445" s="14"/>
      <c r="N445" s="14"/>
      <c r="O445" s="14"/>
      <c r="P445" s="14"/>
      <c r="Q445" s="14"/>
      <c r="R445" s="14"/>
      <c r="S445" s="14"/>
      <c r="T445" s="102" t="str">
        <f>G445</f>
        <v>BW</v>
      </c>
      <c r="U445" s="102" t="str">
        <f t="shared" ref="U445:V445" si="2446">H445</f>
        <v>BW</v>
      </c>
      <c r="V445" s="102" t="str">
        <f t="shared" si="2446"/>
        <v>BW</v>
      </c>
      <c r="W445" s="102" t="str">
        <f>J445</f>
        <v>BW</v>
      </c>
      <c r="X445" s="102">
        <f t="shared" ref="X445:AF446" si="2447">K445</f>
        <v>0</v>
      </c>
      <c r="Y445" s="102">
        <f t="shared" si="2447"/>
        <v>0</v>
      </c>
      <c r="Z445" s="102">
        <f t="shared" si="2447"/>
        <v>0</v>
      </c>
      <c r="AA445" s="102">
        <f t="shared" si="2447"/>
        <v>0</v>
      </c>
      <c r="AB445" s="102">
        <f t="shared" si="2447"/>
        <v>0</v>
      </c>
      <c r="AC445" s="102">
        <f t="shared" si="2447"/>
        <v>0</v>
      </c>
      <c r="AD445" s="102">
        <f t="shared" si="2447"/>
        <v>0</v>
      </c>
      <c r="AE445" s="102">
        <f t="shared" si="2447"/>
        <v>0</v>
      </c>
      <c r="AF445" s="102">
        <f t="shared" si="2447"/>
        <v>0</v>
      </c>
      <c r="AG445" s="27">
        <f t="shared" ref="AG445" si="2448">IF(T445=0,"",SUMPRODUCT(T445:AF445,T446:AF446))</f>
        <v>0</v>
      </c>
      <c r="AH445" s="11">
        <f t="shared" si="2432"/>
        <v>0</v>
      </c>
      <c r="AI445" s="7"/>
      <c r="AJ445" s="7"/>
    </row>
    <row r="446" spans="1:36" s="10" customFormat="1" ht="17.45" customHeight="1" x14ac:dyDescent="0.25">
      <c r="A446" s="7">
        <f t="shared" ref="A446" si="2449">B445</f>
        <v>4</v>
      </c>
      <c r="B446" s="133"/>
      <c r="C446" s="51"/>
      <c r="D446" s="51" t="e">
        <f>_xlfn.IFS(D445="squat",Opsætning!#REF!,D445="bænk",Opsætning!#REF!,D445="dødløft",Opsætning!#REF!)</f>
        <v>#N/A</v>
      </c>
      <c r="E446" s="134" t="s">
        <v>100</v>
      </c>
      <c r="F446" s="136"/>
      <c r="G446" s="52">
        <v>12</v>
      </c>
      <c r="H446" s="52">
        <v>12</v>
      </c>
      <c r="I446" s="52">
        <v>12</v>
      </c>
      <c r="J446" s="52">
        <v>12</v>
      </c>
      <c r="K446" s="13"/>
      <c r="L446" s="13"/>
      <c r="M446" s="13"/>
      <c r="N446" s="13"/>
      <c r="O446" s="13"/>
      <c r="P446" s="13"/>
      <c r="Q446" s="13"/>
      <c r="R446" s="13"/>
      <c r="S446" s="13"/>
      <c r="T446" s="47">
        <f t="shared" ref="T446:V446" si="2450">IF(G446="",,G446)</f>
        <v>12</v>
      </c>
      <c r="U446" s="47">
        <f t="shared" si="2450"/>
        <v>12</v>
      </c>
      <c r="V446" s="47">
        <f t="shared" si="2450"/>
        <v>12</v>
      </c>
      <c r="W446" s="102">
        <f>J446</f>
        <v>12</v>
      </c>
      <c r="X446" s="102">
        <f t="shared" si="2447"/>
        <v>0</v>
      </c>
      <c r="Y446" s="102">
        <f t="shared" si="2447"/>
        <v>0</v>
      </c>
      <c r="Z446" s="102">
        <f t="shared" si="2447"/>
        <v>0</v>
      </c>
      <c r="AA446" s="102">
        <f t="shared" si="2447"/>
        <v>0</v>
      </c>
      <c r="AB446" s="102">
        <f t="shared" si="2447"/>
        <v>0</v>
      </c>
      <c r="AC446" s="102">
        <f t="shared" si="2447"/>
        <v>0</v>
      </c>
      <c r="AD446" s="102">
        <f t="shared" si="2447"/>
        <v>0</v>
      </c>
      <c r="AE446" s="102">
        <f t="shared" si="2447"/>
        <v>0</v>
      </c>
      <c r="AF446" s="102">
        <f t="shared" si="2447"/>
        <v>0</v>
      </c>
      <c r="AG446" s="27">
        <f t="shared" ref="AG446" si="2451">IF(T446=0,"",SUM(T446:AF446))</f>
        <v>48</v>
      </c>
      <c r="AH446" s="11">
        <f t="shared" si="2432"/>
        <v>48</v>
      </c>
      <c r="AI446" s="7"/>
      <c r="AJ446" s="7"/>
    </row>
    <row r="447" spans="1:36" customFormat="1" ht="24.6" customHeight="1" x14ac:dyDescent="0.25">
      <c r="A447" s="1"/>
      <c r="B447" s="19"/>
      <c r="C447" s="24"/>
      <c r="D447" s="24"/>
      <c r="E447" s="24"/>
      <c r="F447" s="24"/>
      <c r="G447" s="23"/>
      <c r="H447" s="23"/>
      <c r="I447" s="23"/>
      <c r="J447" s="23"/>
      <c r="K447" s="23"/>
      <c r="L447" s="23"/>
      <c r="M447" s="23"/>
      <c r="N447" s="23"/>
      <c r="O447" s="23"/>
      <c r="P447" s="23"/>
      <c r="Q447" s="23"/>
      <c r="R447" s="23"/>
      <c r="S447" s="23"/>
      <c r="T447" s="24"/>
      <c r="U447" s="24"/>
      <c r="V447" s="24"/>
      <c r="W447" s="24"/>
      <c r="X447" s="24"/>
      <c r="Y447" s="24"/>
      <c r="Z447" s="24"/>
      <c r="AA447" s="24"/>
      <c r="AB447" s="24"/>
      <c r="AC447" s="24"/>
      <c r="AD447" s="24"/>
      <c r="AE447" s="24"/>
      <c r="AF447" s="24"/>
      <c r="AG447" s="25"/>
      <c r="AH447" s="6"/>
      <c r="AI447" s="1"/>
      <c r="AJ447" s="1"/>
    </row>
    <row r="448" spans="1:36" customFormat="1" ht="32.450000000000003" customHeight="1" x14ac:dyDescent="0.25">
      <c r="A448" s="1"/>
      <c r="B448" s="148" t="s">
        <v>113</v>
      </c>
      <c r="C448" s="149"/>
      <c r="D448" s="149"/>
      <c r="E448" s="149"/>
      <c r="F448" s="149" t="s">
        <v>89</v>
      </c>
      <c r="G448" s="149"/>
      <c r="H448" s="149"/>
      <c r="I448" s="149"/>
      <c r="J448" s="149"/>
      <c r="K448" s="149"/>
      <c r="L448" s="149"/>
      <c r="M448" s="149"/>
      <c r="N448" s="149"/>
      <c r="O448" s="149"/>
      <c r="P448" s="149"/>
      <c r="Q448" s="149"/>
      <c r="R448" s="149"/>
      <c r="S448" s="149"/>
      <c r="T448" s="149"/>
      <c r="U448" s="149"/>
      <c r="V448" s="149" t="s">
        <v>40</v>
      </c>
      <c r="W448" s="149"/>
      <c r="X448" s="149"/>
      <c r="Y448" s="149"/>
      <c r="Z448" s="149"/>
      <c r="AA448" s="149"/>
      <c r="AB448" s="149" t="s">
        <v>92</v>
      </c>
      <c r="AC448" s="149"/>
      <c r="AD448" s="149"/>
      <c r="AE448" s="149"/>
      <c r="AF448" s="149"/>
      <c r="AG448" s="149"/>
      <c r="AH448" s="150"/>
      <c r="AI448" s="1"/>
      <c r="AJ448" s="1"/>
    </row>
    <row r="449" spans="1:36" customFormat="1" ht="21.95" customHeight="1" x14ac:dyDescent="0.25">
      <c r="A449" s="1"/>
      <c r="B449" s="151" t="s">
        <v>114</v>
      </c>
      <c r="C449" s="152"/>
      <c r="D449" s="152"/>
      <c r="E449" s="152"/>
      <c r="F449" s="153">
        <f>SUMIF(D406:D446,"squat",AG406:AG446)</f>
        <v>7397.5</v>
      </c>
      <c r="G449" s="153"/>
      <c r="H449" s="153"/>
      <c r="I449" s="153"/>
      <c r="J449" s="153"/>
      <c r="K449" s="153"/>
      <c r="L449" s="153"/>
      <c r="M449" s="153"/>
      <c r="N449" s="153"/>
      <c r="O449" s="153"/>
      <c r="P449" s="153"/>
      <c r="Q449" s="153"/>
      <c r="R449" s="153"/>
      <c r="S449" s="153"/>
      <c r="T449" s="153"/>
      <c r="U449" s="153"/>
      <c r="V449" s="154">
        <f>SUMIF(D406:D446,"Bænk",AG406:AG447)</f>
        <v>7325</v>
      </c>
      <c r="W449" s="154"/>
      <c r="X449" s="154"/>
      <c r="Y449" s="154"/>
      <c r="Z449" s="154"/>
      <c r="AA449" s="154"/>
      <c r="AB449" s="153">
        <f>SUMIF(D406:D446,"dødløft",AG406:AG447)</f>
        <v>8375</v>
      </c>
      <c r="AC449" s="153"/>
      <c r="AD449" s="153"/>
      <c r="AE449" s="153"/>
      <c r="AF449" s="153"/>
      <c r="AG449" s="153"/>
      <c r="AH449" s="155"/>
      <c r="AI449" s="20">
        <f>(AB449+F449+V449)*1.5/3</f>
        <v>11548.75</v>
      </c>
      <c r="AJ449" s="1"/>
    </row>
    <row r="450" spans="1:36" customFormat="1" ht="21.95" customHeight="1" thickBot="1" x14ac:dyDescent="0.3">
      <c r="A450" s="1"/>
      <c r="B450" s="146" t="s">
        <v>115</v>
      </c>
      <c r="C450" s="147"/>
      <c r="D450" s="147"/>
      <c r="E450" s="147"/>
      <c r="F450" s="109">
        <f>(SUMIF(D406:D446,"squat",AG406:AG446)/SUMIF(D406:D446,"squat",AG407:AG447))/Opsætning!$D$9</f>
        <v>0.70052083333333337</v>
      </c>
      <c r="G450" s="109"/>
      <c r="H450" s="109"/>
      <c r="I450" s="109"/>
      <c r="J450" s="109"/>
      <c r="K450" s="109"/>
      <c r="L450" s="109"/>
      <c r="M450" s="109"/>
      <c r="N450" s="109"/>
      <c r="O450" s="109"/>
      <c r="P450" s="109"/>
      <c r="Q450" s="109"/>
      <c r="R450" s="109"/>
      <c r="S450" s="109"/>
      <c r="T450" s="109"/>
      <c r="U450" s="109"/>
      <c r="V450" s="109">
        <f>SUMIF(D406:D446,"Bænk",AG406:AG447)/SUMIF(D406:D446,"Bænk",AG407:AG447)/Opsætning!$D$10</f>
        <v>0.75051229508196715</v>
      </c>
      <c r="W450" s="109"/>
      <c r="X450" s="109"/>
      <c r="Y450" s="109"/>
      <c r="Z450" s="109"/>
      <c r="AA450" s="109"/>
      <c r="AB450" s="109">
        <f>SUMIF(D406:D446,"dødløft",AG406:AG447)/SUMIF(D406:D446,"dødløft",AG407:AG447)/Opsætning!$D$11</f>
        <v>0.7067510548523207</v>
      </c>
      <c r="AC450" s="109"/>
      <c r="AD450" s="109"/>
      <c r="AE450" s="109"/>
      <c r="AF450" s="109"/>
      <c r="AG450" s="109"/>
      <c r="AH450" s="110"/>
      <c r="AI450" s="1"/>
      <c r="AJ450" s="1"/>
    </row>
    <row r="451" spans="1:36" customFormat="1" ht="17.45" customHeight="1" thickBot="1" x14ac:dyDescent="0.3">
      <c r="A451" s="1"/>
      <c r="G451" s="2"/>
      <c r="H451" s="2"/>
      <c r="I451" s="2"/>
      <c r="J451" s="2"/>
      <c r="K451" s="2"/>
      <c r="L451" s="2"/>
      <c r="M451" s="2"/>
      <c r="N451" s="2"/>
      <c r="O451" s="2"/>
      <c r="P451" s="2"/>
      <c r="Q451" s="2"/>
      <c r="R451" s="2"/>
      <c r="S451" s="2"/>
      <c r="AG451" s="1"/>
      <c r="AH451" s="1"/>
      <c r="AI451" s="1"/>
      <c r="AJ451" s="1"/>
    </row>
    <row r="452" spans="1:36" customFormat="1" ht="17.45" customHeight="1" x14ac:dyDescent="0.25">
      <c r="A452" s="1" t="s">
        <v>93</v>
      </c>
      <c r="B452" s="139" t="s">
        <v>94</v>
      </c>
      <c r="C452" s="140"/>
      <c r="D452" s="141" t="str">
        <f>Opsætning!$D$14</f>
        <v>Navn Navnesen</v>
      </c>
      <c r="E452" s="141"/>
      <c r="F452" s="141"/>
      <c r="G452" s="94"/>
      <c r="H452" s="95"/>
      <c r="I452" s="95"/>
      <c r="J452" s="95"/>
      <c r="K452" s="96"/>
      <c r="L452" s="96"/>
      <c r="M452" s="96"/>
      <c r="N452" s="96"/>
      <c r="O452" s="96"/>
      <c r="P452" s="96"/>
      <c r="Q452" s="96"/>
      <c r="R452" s="96"/>
      <c r="S452" s="96"/>
      <c r="T452" s="97" t="s">
        <v>95</v>
      </c>
      <c r="U452" s="97"/>
      <c r="V452" s="98"/>
      <c r="W452" s="97"/>
      <c r="X452" s="163"/>
      <c r="Y452" s="163"/>
      <c r="Z452" s="163"/>
      <c r="AA452" s="21"/>
      <c r="AB452" s="164"/>
      <c r="AC452" s="164"/>
      <c r="AD452" s="3"/>
      <c r="AE452" s="3"/>
      <c r="AF452" s="3"/>
      <c r="AG452" s="4"/>
      <c r="AH452" s="5"/>
      <c r="AI452" s="1"/>
      <c r="AJ452" s="1"/>
    </row>
    <row r="453" spans="1:36" customFormat="1" ht="53.45" customHeight="1" thickBot="1" x14ac:dyDescent="0.3">
      <c r="A453" s="1" t="s">
        <v>93</v>
      </c>
      <c r="B453" s="144" t="s">
        <v>146</v>
      </c>
      <c r="C453" s="145"/>
      <c r="D453" s="145"/>
      <c r="E453" s="145"/>
      <c r="F453" s="145"/>
      <c r="G453" s="23"/>
      <c r="H453" s="23"/>
      <c r="I453" s="23"/>
      <c r="J453" s="23"/>
      <c r="K453" s="23"/>
      <c r="L453" s="23"/>
      <c r="M453" s="23"/>
      <c r="N453" s="23"/>
      <c r="O453" s="23"/>
      <c r="P453" s="23"/>
      <c r="Q453" s="23"/>
      <c r="R453" s="23"/>
      <c r="S453" s="23"/>
      <c r="T453" s="24"/>
      <c r="U453" s="24"/>
      <c r="V453" s="24"/>
      <c r="W453" s="24"/>
      <c r="X453" s="24"/>
      <c r="Y453" s="24"/>
      <c r="Z453" s="24"/>
      <c r="AA453" s="24"/>
      <c r="AB453" s="24"/>
      <c r="AC453" s="24"/>
      <c r="AD453" s="24"/>
      <c r="AE453" s="24"/>
      <c r="AF453" s="24"/>
      <c r="AG453" s="25"/>
      <c r="AH453" s="6"/>
      <c r="AI453" s="1"/>
      <c r="AJ453" s="1"/>
    </row>
    <row r="454" spans="1:36" customFormat="1" ht="17.45" customHeight="1" x14ac:dyDescent="0.3">
      <c r="A454" s="1" t="s">
        <v>93</v>
      </c>
      <c r="B454" s="41" t="s">
        <v>10</v>
      </c>
      <c r="C454" s="121" t="s">
        <v>134</v>
      </c>
      <c r="D454" s="122"/>
      <c r="E454" s="123" t="str">
        <f>Opsætning!$D$16</f>
        <v>Mandag</v>
      </c>
      <c r="F454" s="124"/>
      <c r="G454" s="156" t="s">
        <v>98</v>
      </c>
      <c r="H454" s="157"/>
      <c r="I454" s="157"/>
      <c r="J454" s="157"/>
      <c r="K454" s="157"/>
      <c r="L454" s="157"/>
      <c r="M454" s="157"/>
      <c r="N454" s="157"/>
      <c r="O454" s="157"/>
      <c r="P454" s="157"/>
      <c r="Q454" s="157"/>
      <c r="R454" s="157"/>
      <c r="S454" s="158"/>
      <c r="T454" s="24"/>
      <c r="U454" s="24"/>
      <c r="V454" s="24"/>
      <c r="W454" s="24"/>
      <c r="X454" s="24"/>
      <c r="Y454" s="24"/>
      <c r="Z454" s="24"/>
      <c r="AA454" s="24"/>
      <c r="AB454" s="24"/>
      <c r="AC454" s="24"/>
      <c r="AD454" s="24"/>
      <c r="AE454" s="24"/>
      <c r="AF454" s="26"/>
      <c r="AG454" s="161"/>
      <c r="AH454" s="162"/>
      <c r="AI454" s="1"/>
      <c r="AJ454" s="1"/>
    </row>
    <row r="455" spans="1:36" customFormat="1" ht="17.45" customHeight="1" thickBot="1" x14ac:dyDescent="0.3">
      <c r="A455" s="1"/>
      <c r="B455" s="130" t="s">
        <v>99</v>
      </c>
      <c r="C455" s="131"/>
      <c r="D455" s="131"/>
      <c r="E455" s="131"/>
      <c r="F455" s="131"/>
      <c r="G455" s="159"/>
      <c r="H455" s="159"/>
      <c r="I455" s="159"/>
      <c r="J455" s="159"/>
      <c r="K455" s="159"/>
      <c r="L455" s="159"/>
      <c r="M455" s="159"/>
      <c r="N455" s="159"/>
      <c r="O455" s="159"/>
      <c r="P455" s="159"/>
      <c r="Q455" s="159"/>
      <c r="R455" s="159"/>
      <c r="S455" s="160"/>
      <c r="T455" s="24"/>
      <c r="U455" s="24"/>
      <c r="V455" s="24"/>
      <c r="W455" s="24"/>
      <c r="X455" s="24"/>
      <c r="Y455" s="24"/>
      <c r="Z455" s="24"/>
      <c r="AA455" s="24"/>
      <c r="AB455" s="24"/>
      <c r="AC455" s="24"/>
      <c r="AD455" s="24"/>
      <c r="AE455" s="24"/>
      <c r="AF455" s="24"/>
      <c r="AG455" s="25"/>
      <c r="AH455" s="6"/>
      <c r="AI455" s="1"/>
      <c r="AJ455" s="1"/>
    </row>
    <row r="456" spans="1:36" s="10" customFormat="1" ht="17.45" customHeight="1" x14ac:dyDescent="0.25">
      <c r="A456" s="7">
        <f>B456</f>
        <v>1</v>
      </c>
      <c r="B456" s="112">
        <v>1</v>
      </c>
      <c r="C456" s="44"/>
      <c r="D456" s="44" t="s">
        <v>89</v>
      </c>
      <c r="E456" s="111" t="str">
        <f>'Opsætning1-5 (2)'!$D$6</f>
        <v>Lowbar Squat</v>
      </c>
      <c r="F456" s="111"/>
      <c r="G456" s="8">
        <v>78</v>
      </c>
      <c r="H456" s="8">
        <v>84</v>
      </c>
      <c r="I456" s="9">
        <v>84</v>
      </c>
      <c r="J456" s="9">
        <v>84</v>
      </c>
      <c r="K456" s="9">
        <v>84</v>
      </c>
      <c r="L456" s="9">
        <v>84</v>
      </c>
      <c r="M456" s="9"/>
      <c r="N456" s="9"/>
      <c r="O456" s="9"/>
      <c r="P456" s="9"/>
      <c r="Q456" s="9"/>
      <c r="R456" s="9"/>
      <c r="S456" s="9"/>
      <c r="T456" s="47">
        <f>MROUND(G456*$D457*0.01,2.5)</f>
        <v>92.5</v>
      </c>
      <c r="U456" s="47">
        <f t="shared" ref="U456:AF456" si="2452">MROUND(H456*$D457*0.01,2.5)</f>
        <v>100</v>
      </c>
      <c r="V456" s="47">
        <f t="shared" si="2452"/>
        <v>100</v>
      </c>
      <c r="W456" s="47">
        <f t="shared" si="2452"/>
        <v>100</v>
      </c>
      <c r="X456" s="47">
        <f t="shared" si="2452"/>
        <v>100</v>
      </c>
      <c r="Y456" s="47">
        <f t="shared" si="2452"/>
        <v>100</v>
      </c>
      <c r="Z456" s="47">
        <f t="shared" si="2452"/>
        <v>0</v>
      </c>
      <c r="AA456" s="47">
        <f t="shared" si="2452"/>
        <v>0</v>
      </c>
      <c r="AB456" s="47">
        <f t="shared" si="2452"/>
        <v>0</v>
      </c>
      <c r="AC456" s="47">
        <f t="shared" si="2452"/>
        <v>0</v>
      </c>
      <c r="AD456" s="47">
        <f t="shared" si="2452"/>
        <v>0</v>
      </c>
      <c r="AE456" s="47">
        <f t="shared" si="2452"/>
        <v>0</v>
      </c>
      <c r="AF456" s="47">
        <f t="shared" si="2452"/>
        <v>0</v>
      </c>
      <c r="AG456" s="27">
        <f>IF(T456=0,"",SUMPRODUCT(T456:AF456,T457:AF457))</f>
        <v>2370</v>
      </c>
      <c r="AH456" s="11">
        <f>SUM(T456:AF456)</f>
        <v>592.5</v>
      </c>
      <c r="AI456" s="7"/>
      <c r="AJ456" s="7"/>
    </row>
    <row r="457" spans="1:36" s="10" customFormat="1" ht="17.45" customHeight="1" x14ac:dyDescent="0.25">
      <c r="A457" s="7">
        <f>B456</f>
        <v>1</v>
      </c>
      <c r="B457" s="112"/>
      <c r="C457" s="51" t="s">
        <v>102</v>
      </c>
      <c r="D457" s="51">
        <f>Opsætning!$D$9</f>
        <v>120</v>
      </c>
      <c r="E457" s="111" t="s">
        <v>100</v>
      </c>
      <c r="F457" s="111"/>
      <c r="G457" s="12">
        <v>4</v>
      </c>
      <c r="H457" s="12">
        <v>4</v>
      </c>
      <c r="I457" s="13">
        <v>4</v>
      </c>
      <c r="J457" s="13">
        <v>4</v>
      </c>
      <c r="K457" s="13">
        <v>4</v>
      </c>
      <c r="L457" s="13">
        <v>4</v>
      </c>
      <c r="M457" s="13"/>
      <c r="N457" s="13"/>
      <c r="O457" s="13"/>
      <c r="P457" s="13"/>
      <c r="Q457" s="13"/>
      <c r="R457" s="13"/>
      <c r="S457" s="13"/>
      <c r="T457" s="47">
        <f t="shared" ref="T457:AF457" si="2453">IF(G457="",,G457)</f>
        <v>4</v>
      </c>
      <c r="U457" s="47">
        <f t="shared" si="2453"/>
        <v>4</v>
      </c>
      <c r="V457" s="47">
        <f t="shared" si="2453"/>
        <v>4</v>
      </c>
      <c r="W457" s="47">
        <f t="shared" si="2453"/>
        <v>4</v>
      </c>
      <c r="X457" s="47">
        <f t="shared" si="2453"/>
        <v>4</v>
      </c>
      <c r="Y457" s="47">
        <f t="shared" si="2453"/>
        <v>4</v>
      </c>
      <c r="Z457" s="47">
        <f t="shared" si="2453"/>
        <v>0</v>
      </c>
      <c r="AA457" s="47">
        <f t="shared" si="2453"/>
        <v>0</v>
      </c>
      <c r="AB457" s="47">
        <f t="shared" si="2453"/>
        <v>0</v>
      </c>
      <c r="AC457" s="47">
        <f t="shared" si="2453"/>
        <v>0</v>
      </c>
      <c r="AD457" s="47">
        <f t="shared" si="2453"/>
        <v>0</v>
      </c>
      <c r="AE457" s="47">
        <f t="shared" si="2453"/>
        <v>0</v>
      </c>
      <c r="AF457" s="47">
        <f t="shared" si="2453"/>
        <v>0</v>
      </c>
      <c r="AG457" s="27">
        <f>IF(T457=0,"",SUM(T457:AF457))</f>
        <v>24</v>
      </c>
      <c r="AH457" s="11">
        <f t="shared" ref="AH457:AH463" si="2454">SUM(T457:AF457)</f>
        <v>24</v>
      </c>
      <c r="AI457" s="7"/>
      <c r="AJ457" s="7"/>
    </row>
    <row r="458" spans="1:36" s="10" customFormat="1" ht="17.45" customHeight="1" x14ac:dyDescent="0.25">
      <c r="A458" s="7">
        <f t="shared" ref="A458" si="2455">B458</f>
        <v>2</v>
      </c>
      <c r="B458" s="112">
        <v>2</v>
      </c>
      <c r="C458" s="44"/>
      <c r="D458" s="44" t="s">
        <v>101</v>
      </c>
      <c r="E458" s="111" t="str">
        <f>'Opsætning1-5 (2)'!$D$12</f>
        <v>Bænkpres</v>
      </c>
      <c r="F458" s="111"/>
      <c r="G458" s="14">
        <v>70</v>
      </c>
      <c r="H458" s="14">
        <v>80</v>
      </c>
      <c r="I458" s="14">
        <v>84</v>
      </c>
      <c r="J458" s="14">
        <v>84</v>
      </c>
      <c r="K458" s="14">
        <v>84</v>
      </c>
      <c r="L458" s="14">
        <v>84</v>
      </c>
      <c r="M458" s="14">
        <v>84</v>
      </c>
      <c r="N458" s="14"/>
      <c r="O458" s="14"/>
      <c r="P458" s="14"/>
      <c r="Q458" s="14"/>
      <c r="R458" s="14"/>
      <c r="S458" s="14"/>
      <c r="T458" s="47">
        <f t="shared" ref="T458:AF458" si="2456">MROUND(G458*$D459*0.01,2.5)</f>
        <v>55</v>
      </c>
      <c r="U458" s="47">
        <f t="shared" si="2456"/>
        <v>65</v>
      </c>
      <c r="V458" s="47">
        <f t="shared" si="2456"/>
        <v>67.5</v>
      </c>
      <c r="W458" s="47">
        <f t="shared" si="2456"/>
        <v>67.5</v>
      </c>
      <c r="X458" s="47">
        <f t="shared" si="2456"/>
        <v>67.5</v>
      </c>
      <c r="Y458" s="47">
        <f t="shared" si="2456"/>
        <v>67.5</v>
      </c>
      <c r="Z458" s="47">
        <f t="shared" si="2456"/>
        <v>67.5</v>
      </c>
      <c r="AA458" s="47">
        <f t="shared" si="2456"/>
        <v>0</v>
      </c>
      <c r="AB458" s="47">
        <f t="shared" si="2456"/>
        <v>0</v>
      </c>
      <c r="AC458" s="47">
        <f t="shared" si="2456"/>
        <v>0</v>
      </c>
      <c r="AD458" s="47">
        <f t="shared" si="2456"/>
        <v>0</v>
      </c>
      <c r="AE458" s="47">
        <f t="shared" si="2456"/>
        <v>0</v>
      </c>
      <c r="AF458" s="47">
        <f t="shared" si="2456"/>
        <v>0</v>
      </c>
      <c r="AG458" s="27">
        <f t="shared" ref="AG458" si="2457">IF(T458=0,"",SUMPRODUCT(T458:AF458,T459:AF459))</f>
        <v>1830</v>
      </c>
      <c r="AH458" s="11">
        <f t="shared" si="2454"/>
        <v>457.5</v>
      </c>
      <c r="AI458" s="7"/>
      <c r="AJ458" s="7"/>
    </row>
    <row r="459" spans="1:36" s="10" customFormat="1" ht="17.45" customHeight="1" x14ac:dyDescent="0.25">
      <c r="A459" s="7">
        <f t="shared" ref="A459" si="2458">B458</f>
        <v>2</v>
      </c>
      <c r="B459" s="112"/>
      <c r="C459" s="51" t="s">
        <v>102</v>
      </c>
      <c r="D459" s="51">
        <f>Opsætning!$D$10</f>
        <v>80</v>
      </c>
      <c r="E459" s="111" t="s">
        <v>100</v>
      </c>
      <c r="F459" s="111"/>
      <c r="G459" s="13">
        <v>4</v>
      </c>
      <c r="H459" s="13">
        <v>4</v>
      </c>
      <c r="I459" s="13">
        <v>4</v>
      </c>
      <c r="J459" s="13">
        <v>4</v>
      </c>
      <c r="K459" s="13">
        <v>4</v>
      </c>
      <c r="L459" s="13">
        <v>4</v>
      </c>
      <c r="M459" s="13">
        <v>4</v>
      </c>
      <c r="N459" s="13"/>
      <c r="O459" s="13"/>
      <c r="P459" s="13"/>
      <c r="Q459" s="13"/>
      <c r="R459" s="13"/>
      <c r="S459" s="13"/>
      <c r="T459" s="47">
        <f t="shared" ref="T459:AF459" si="2459">IF(G459="",,G459)</f>
        <v>4</v>
      </c>
      <c r="U459" s="47">
        <f t="shared" si="2459"/>
        <v>4</v>
      </c>
      <c r="V459" s="47">
        <f t="shared" si="2459"/>
        <v>4</v>
      </c>
      <c r="W459" s="47">
        <f t="shared" si="2459"/>
        <v>4</v>
      </c>
      <c r="X459" s="47">
        <f t="shared" si="2459"/>
        <v>4</v>
      </c>
      <c r="Y459" s="47">
        <f t="shared" si="2459"/>
        <v>4</v>
      </c>
      <c r="Z459" s="47">
        <f t="shared" si="2459"/>
        <v>4</v>
      </c>
      <c r="AA459" s="47">
        <f t="shared" si="2459"/>
        <v>0</v>
      </c>
      <c r="AB459" s="47">
        <f t="shared" si="2459"/>
        <v>0</v>
      </c>
      <c r="AC459" s="47">
        <f t="shared" si="2459"/>
        <v>0</v>
      </c>
      <c r="AD459" s="47">
        <f t="shared" si="2459"/>
        <v>0</v>
      </c>
      <c r="AE459" s="47">
        <f t="shared" si="2459"/>
        <v>0</v>
      </c>
      <c r="AF459" s="47">
        <f t="shared" si="2459"/>
        <v>0</v>
      </c>
      <c r="AG459" s="27">
        <f t="shared" ref="AG459" si="2460">IF(T459=0,"",SUM(T459:AF459))</f>
        <v>28</v>
      </c>
      <c r="AH459" s="11">
        <f t="shared" si="2454"/>
        <v>28</v>
      </c>
      <c r="AI459" s="7"/>
      <c r="AJ459" s="7"/>
    </row>
    <row r="460" spans="1:36" s="10" customFormat="1" ht="17.45" customHeight="1" x14ac:dyDescent="0.25">
      <c r="A460" s="7">
        <f t="shared" ref="A460" si="2461">B460</f>
        <v>3</v>
      </c>
      <c r="B460" s="112">
        <v>3</v>
      </c>
      <c r="C460" s="44" t="str">
        <f>'Opsætning1-5 (2)'!$E$14</f>
        <v>Tempo</v>
      </c>
      <c r="D460" s="44" t="s">
        <v>101</v>
      </c>
      <c r="E460" s="111" t="str">
        <f>'Opsætning1-5 (2)'!$D$14</f>
        <v>Tempo bænk 3 sek ned</v>
      </c>
      <c r="F460" s="111"/>
      <c r="G460" s="15">
        <f>IF($C$10="tempo",60,70)</f>
        <v>60</v>
      </c>
      <c r="H460" s="15">
        <f t="shared" ref="H460:J460" si="2462">IF($C$10="tempo",60,70)</f>
        <v>60</v>
      </c>
      <c r="I460" s="15">
        <f t="shared" si="2462"/>
        <v>60</v>
      </c>
      <c r="J460" s="15">
        <f t="shared" si="2462"/>
        <v>60</v>
      </c>
      <c r="K460" s="16"/>
      <c r="L460" s="16"/>
      <c r="M460" s="14"/>
      <c r="N460" s="14"/>
      <c r="O460" s="14"/>
      <c r="P460" s="14"/>
      <c r="Q460" s="14"/>
      <c r="R460" s="14"/>
      <c r="S460" s="14"/>
      <c r="T460" s="47">
        <f t="shared" ref="T460:AF460" si="2463">MROUND(G460*$D461*0.01,2.5)</f>
        <v>47.5</v>
      </c>
      <c r="U460" s="47">
        <f t="shared" si="2463"/>
        <v>47.5</v>
      </c>
      <c r="V460" s="47">
        <f t="shared" si="2463"/>
        <v>47.5</v>
      </c>
      <c r="W460" s="47">
        <f t="shared" si="2463"/>
        <v>47.5</v>
      </c>
      <c r="X460" s="47">
        <f t="shared" si="2463"/>
        <v>0</v>
      </c>
      <c r="Y460" s="47">
        <f t="shared" si="2463"/>
        <v>0</v>
      </c>
      <c r="Z460" s="47">
        <f t="shared" si="2463"/>
        <v>0</v>
      </c>
      <c r="AA460" s="47">
        <f t="shared" si="2463"/>
        <v>0</v>
      </c>
      <c r="AB460" s="47">
        <f t="shared" si="2463"/>
        <v>0</v>
      </c>
      <c r="AC460" s="47">
        <f t="shared" si="2463"/>
        <v>0</v>
      </c>
      <c r="AD460" s="47">
        <f t="shared" si="2463"/>
        <v>0</v>
      </c>
      <c r="AE460" s="47">
        <f t="shared" si="2463"/>
        <v>0</v>
      </c>
      <c r="AF460" s="47">
        <f t="shared" si="2463"/>
        <v>0</v>
      </c>
      <c r="AG460" s="27">
        <f t="shared" ref="AG460" si="2464">IF(T460=0,"",SUMPRODUCT(T460:AF460,T461:AF461))</f>
        <v>950</v>
      </c>
      <c r="AH460" s="11">
        <f t="shared" si="2454"/>
        <v>190</v>
      </c>
      <c r="AI460" s="7"/>
      <c r="AJ460" s="7"/>
    </row>
    <row r="461" spans="1:36" s="10" customFormat="1" ht="17.45" customHeight="1" x14ac:dyDescent="0.25">
      <c r="A461" s="7">
        <f t="shared" ref="A461" si="2465">B460</f>
        <v>3</v>
      </c>
      <c r="B461" s="112"/>
      <c r="C461" s="51" t="s">
        <v>102</v>
      </c>
      <c r="D461" s="51">
        <f>Opsætning!$D$10</f>
        <v>80</v>
      </c>
      <c r="E461" s="111" t="s">
        <v>100</v>
      </c>
      <c r="F461" s="111"/>
      <c r="G461" s="17">
        <f>IF($C$10="tempo",5,5)</f>
        <v>5</v>
      </c>
      <c r="H461" s="17">
        <f t="shared" ref="H461:J461" si="2466">IF($C$10="tempo",5,5)</f>
        <v>5</v>
      </c>
      <c r="I461" s="17">
        <f t="shared" si="2466"/>
        <v>5</v>
      </c>
      <c r="J461" s="17">
        <f t="shared" si="2466"/>
        <v>5</v>
      </c>
      <c r="K461" s="12"/>
      <c r="L461" s="12"/>
      <c r="M461" s="13"/>
      <c r="N461" s="13"/>
      <c r="O461" s="13"/>
      <c r="P461" s="13"/>
      <c r="Q461" s="13"/>
      <c r="R461" s="13"/>
      <c r="S461" s="13"/>
      <c r="T461" s="47">
        <f t="shared" ref="T461:AF461" si="2467">IF(G461="",,G461)</f>
        <v>5</v>
      </c>
      <c r="U461" s="47">
        <f t="shared" si="2467"/>
        <v>5</v>
      </c>
      <c r="V461" s="47">
        <f t="shared" si="2467"/>
        <v>5</v>
      </c>
      <c r="W461" s="47">
        <f t="shared" si="2467"/>
        <v>5</v>
      </c>
      <c r="X461" s="47">
        <f t="shared" si="2467"/>
        <v>0</v>
      </c>
      <c r="Y461" s="47">
        <f t="shared" si="2467"/>
        <v>0</v>
      </c>
      <c r="Z461" s="47">
        <f t="shared" si="2467"/>
        <v>0</v>
      </c>
      <c r="AA461" s="47">
        <f t="shared" si="2467"/>
        <v>0</v>
      </c>
      <c r="AB461" s="47">
        <f t="shared" si="2467"/>
        <v>0</v>
      </c>
      <c r="AC461" s="47">
        <f t="shared" si="2467"/>
        <v>0</v>
      </c>
      <c r="AD461" s="47">
        <f t="shared" si="2467"/>
        <v>0</v>
      </c>
      <c r="AE461" s="47">
        <f t="shared" si="2467"/>
        <v>0</v>
      </c>
      <c r="AF461" s="47">
        <f t="shared" si="2467"/>
        <v>0</v>
      </c>
      <c r="AG461" s="27">
        <f t="shared" ref="AG461" si="2468">IF(T461=0,"",SUM(T461:AF461))</f>
        <v>20</v>
      </c>
      <c r="AH461" s="11">
        <f t="shared" si="2454"/>
        <v>20</v>
      </c>
      <c r="AI461" s="7"/>
      <c r="AJ461" s="7"/>
    </row>
    <row r="462" spans="1:36" s="10" customFormat="1" ht="17.45" customHeight="1" x14ac:dyDescent="0.25">
      <c r="A462" s="7">
        <f t="shared" ref="A462" si="2469">B462</f>
        <v>4</v>
      </c>
      <c r="B462" s="132">
        <v>4</v>
      </c>
      <c r="C462" s="44"/>
      <c r="D462" s="44"/>
      <c r="E462" s="111" t="s">
        <v>168</v>
      </c>
      <c r="F462" s="111"/>
      <c r="G462" s="16" t="s">
        <v>117</v>
      </c>
      <c r="H462" s="16" t="s">
        <v>117</v>
      </c>
      <c r="I462" s="16" t="s">
        <v>117</v>
      </c>
      <c r="J462" s="16" t="s">
        <v>117</v>
      </c>
      <c r="K462" s="14"/>
      <c r="L462" s="14"/>
      <c r="M462" s="14"/>
      <c r="N462" s="14"/>
      <c r="O462" s="14"/>
      <c r="P462" s="14"/>
      <c r="Q462" s="14"/>
      <c r="R462" s="14"/>
      <c r="S462" s="14"/>
      <c r="T462" s="102" t="str">
        <f>G462</f>
        <v>RIR 1</v>
      </c>
      <c r="U462" s="102" t="str">
        <f t="shared" ref="U462:V462" si="2470">H462</f>
        <v>RIR 1</v>
      </c>
      <c r="V462" s="102" t="str">
        <f t="shared" si="2470"/>
        <v>RIR 1</v>
      </c>
      <c r="W462" s="102" t="str">
        <f>J462</f>
        <v>RIR 1</v>
      </c>
      <c r="X462" s="102">
        <f t="shared" ref="X462:AF463" si="2471">K462</f>
        <v>0</v>
      </c>
      <c r="Y462" s="102">
        <f t="shared" si="2471"/>
        <v>0</v>
      </c>
      <c r="Z462" s="102">
        <f t="shared" si="2471"/>
        <v>0</v>
      </c>
      <c r="AA462" s="102">
        <f t="shared" si="2471"/>
        <v>0</v>
      </c>
      <c r="AB462" s="102">
        <f t="shared" si="2471"/>
        <v>0</v>
      </c>
      <c r="AC462" s="102">
        <f t="shared" si="2471"/>
        <v>0</v>
      </c>
      <c r="AD462" s="102">
        <f t="shared" si="2471"/>
        <v>0</v>
      </c>
      <c r="AE462" s="102">
        <f t="shared" si="2471"/>
        <v>0</v>
      </c>
      <c r="AF462" s="102">
        <f t="shared" si="2471"/>
        <v>0</v>
      </c>
      <c r="AG462" s="27">
        <f t="shared" ref="AG462" si="2472">IF(T462=0,"",SUMPRODUCT(T462:AF462,T463:AF463))</f>
        <v>0</v>
      </c>
      <c r="AH462" s="11">
        <f t="shared" si="2454"/>
        <v>0</v>
      </c>
      <c r="AI462" s="7"/>
      <c r="AJ462" s="7"/>
    </row>
    <row r="463" spans="1:36" s="10" customFormat="1" ht="17.45" customHeight="1" x14ac:dyDescent="0.25">
      <c r="A463" s="7">
        <f t="shared" ref="A463" si="2473">B462</f>
        <v>4</v>
      </c>
      <c r="B463" s="133"/>
      <c r="C463" s="51"/>
      <c r="D463" s="51" t="e">
        <f>_xlfn.IFS(D462="squat",Opsætning!#REF!,D462="bænk",Opsætning!#REF!,D462="dødløft",Opsætning!#REF!)</f>
        <v>#N/A</v>
      </c>
      <c r="E463" s="134" t="s">
        <v>100</v>
      </c>
      <c r="F463" s="136"/>
      <c r="G463" s="12">
        <v>6</v>
      </c>
      <c r="H463" s="12">
        <v>6</v>
      </c>
      <c r="I463" s="12">
        <v>6</v>
      </c>
      <c r="J463" s="12">
        <v>6</v>
      </c>
      <c r="K463" s="13"/>
      <c r="L463" s="13"/>
      <c r="M463" s="13"/>
      <c r="N463" s="13"/>
      <c r="O463" s="13"/>
      <c r="P463" s="13"/>
      <c r="Q463" s="13"/>
      <c r="R463" s="13"/>
      <c r="S463" s="13"/>
      <c r="T463" s="47">
        <f t="shared" ref="T463:V463" si="2474">IF(G463="",,G463)</f>
        <v>6</v>
      </c>
      <c r="U463" s="47">
        <f t="shared" si="2474"/>
        <v>6</v>
      </c>
      <c r="V463" s="47">
        <f t="shared" si="2474"/>
        <v>6</v>
      </c>
      <c r="W463" s="102">
        <f>J463</f>
        <v>6</v>
      </c>
      <c r="X463" s="102">
        <f t="shared" si="2471"/>
        <v>0</v>
      </c>
      <c r="Y463" s="102">
        <f t="shared" si="2471"/>
        <v>0</v>
      </c>
      <c r="Z463" s="102">
        <f t="shared" si="2471"/>
        <v>0</v>
      </c>
      <c r="AA463" s="102">
        <f t="shared" si="2471"/>
        <v>0</v>
      </c>
      <c r="AB463" s="102">
        <f t="shared" si="2471"/>
        <v>0</v>
      </c>
      <c r="AC463" s="102">
        <f t="shared" si="2471"/>
        <v>0</v>
      </c>
      <c r="AD463" s="102">
        <f t="shared" si="2471"/>
        <v>0</v>
      </c>
      <c r="AE463" s="102">
        <f t="shared" si="2471"/>
        <v>0</v>
      </c>
      <c r="AF463" s="102">
        <f t="shared" si="2471"/>
        <v>0</v>
      </c>
      <c r="AG463" s="27">
        <f t="shared" ref="AG463" si="2475">IF(T463=0,"",SUM(T463:AF463))</f>
        <v>24</v>
      </c>
      <c r="AH463" s="11">
        <f t="shared" si="2454"/>
        <v>24</v>
      </c>
      <c r="AI463" s="7"/>
      <c r="AJ463" s="7"/>
    </row>
    <row r="464" spans="1:36" s="10" customFormat="1" ht="17.45" customHeight="1" thickBot="1" x14ac:dyDescent="0.3">
      <c r="A464" s="7"/>
      <c r="B464" s="58"/>
      <c r="C464" s="59"/>
      <c r="D464" s="59"/>
      <c r="E464" s="103"/>
      <c r="F464" s="103"/>
      <c r="G464" s="28"/>
      <c r="H464" s="28"/>
      <c r="I464" s="28"/>
      <c r="J464" s="28"/>
      <c r="K464" s="28"/>
      <c r="L464" s="28"/>
      <c r="M464" s="28"/>
      <c r="N464" s="28"/>
      <c r="O464" s="28"/>
      <c r="P464" s="28"/>
      <c r="Q464" s="28"/>
      <c r="R464" s="28"/>
      <c r="S464" s="28"/>
      <c r="T464" s="47"/>
      <c r="U464" s="47"/>
      <c r="V464" s="47"/>
      <c r="W464" s="47"/>
      <c r="X464" s="47"/>
      <c r="Y464" s="47"/>
      <c r="Z464" s="47"/>
      <c r="AA464" s="47"/>
      <c r="AB464" s="47"/>
      <c r="AC464" s="47"/>
      <c r="AD464" s="47"/>
      <c r="AE464" s="47"/>
      <c r="AF464" s="47"/>
      <c r="AG464" s="27"/>
      <c r="AH464" s="18"/>
      <c r="AI464" s="7"/>
      <c r="AJ464" s="7"/>
    </row>
    <row r="465" spans="1:36" customFormat="1" ht="17.45" customHeight="1" x14ac:dyDescent="0.3">
      <c r="A465" s="1" t="s">
        <v>93</v>
      </c>
      <c r="B465" s="41" t="s">
        <v>10</v>
      </c>
      <c r="C465" s="121" t="s">
        <v>134</v>
      </c>
      <c r="D465" s="122"/>
      <c r="E465" s="123" t="str">
        <f>Opsætning!$D$17</f>
        <v>Tirsdag</v>
      </c>
      <c r="F465" s="124"/>
      <c r="G465" s="156" t="s">
        <v>98</v>
      </c>
      <c r="H465" s="157"/>
      <c r="I465" s="157"/>
      <c r="J465" s="157"/>
      <c r="K465" s="157"/>
      <c r="L465" s="157"/>
      <c r="M465" s="157"/>
      <c r="N465" s="157"/>
      <c r="O465" s="157"/>
      <c r="P465" s="157"/>
      <c r="Q465" s="157"/>
      <c r="R465" s="157"/>
      <c r="S465" s="158"/>
      <c r="T465" s="38"/>
      <c r="U465" s="38"/>
      <c r="V465" s="38"/>
      <c r="W465" s="38"/>
      <c r="X465" s="38"/>
      <c r="Y465" s="38"/>
      <c r="Z465" s="38"/>
      <c r="AA465" s="38"/>
      <c r="AB465" s="38"/>
      <c r="AC465" s="38"/>
      <c r="AD465" s="38"/>
      <c r="AE465" s="38"/>
      <c r="AF465" s="42"/>
      <c r="AG465" s="161"/>
      <c r="AH465" s="162"/>
      <c r="AI465" s="1"/>
      <c r="AJ465" s="1"/>
    </row>
    <row r="466" spans="1:36" customFormat="1" ht="17.45" customHeight="1" thickBot="1" x14ac:dyDescent="0.3">
      <c r="A466" s="1"/>
      <c r="B466" s="130" t="s">
        <v>105</v>
      </c>
      <c r="C466" s="131"/>
      <c r="D466" s="131"/>
      <c r="E466" s="131"/>
      <c r="F466" s="131"/>
      <c r="G466" s="159"/>
      <c r="H466" s="159"/>
      <c r="I466" s="159"/>
      <c r="J466" s="159"/>
      <c r="K466" s="159"/>
      <c r="L466" s="159"/>
      <c r="M466" s="159"/>
      <c r="N466" s="159"/>
      <c r="O466" s="159"/>
      <c r="P466" s="159"/>
      <c r="Q466" s="159"/>
      <c r="R466" s="159"/>
      <c r="S466" s="160"/>
      <c r="T466" s="38"/>
      <c r="U466" s="38"/>
      <c r="V466" s="38"/>
      <c r="W466" s="38"/>
      <c r="X466" s="38"/>
      <c r="Y466" s="38"/>
      <c r="Z466" s="38"/>
      <c r="AA466" s="38"/>
      <c r="AB466" s="38"/>
      <c r="AC466" s="38"/>
      <c r="AD466" s="38"/>
      <c r="AE466" s="38"/>
      <c r="AF466" s="38"/>
      <c r="AG466" s="25"/>
      <c r="AH466" s="6"/>
      <c r="AI466" s="1"/>
      <c r="AJ466" s="1"/>
    </row>
    <row r="467" spans="1:36" s="10" customFormat="1" ht="17.45" customHeight="1" x14ac:dyDescent="0.25">
      <c r="A467" s="7">
        <f>B467</f>
        <v>1</v>
      </c>
      <c r="B467" s="112">
        <v>1</v>
      </c>
      <c r="C467" s="44" t="str">
        <f>'Opsætning1-5 (2)'!$E$8</f>
        <v>Tempo</v>
      </c>
      <c r="D467" s="44" t="s">
        <v>89</v>
      </c>
      <c r="E467" s="111" t="s">
        <v>167</v>
      </c>
      <c r="F467" s="111"/>
      <c r="G467" s="8">
        <f>IF($C$17="tempo",58,70)</f>
        <v>58</v>
      </c>
      <c r="H467" s="8">
        <f t="shared" ref="H467:K467" si="2476">IF($C$17="tempo",58,70)</f>
        <v>58</v>
      </c>
      <c r="I467" s="8">
        <f t="shared" si="2476"/>
        <v>58</v>
      </c>
      <c r="J467" s="8">
        <f t="shared" si="2476"/>
        <v>58</v>
      </c>
      <c r="K467" s="8">
        <f t="shared" si="2476"/>
        <v>58</v>
      </c>
      <c r="L467" s="9"/>
      <c r="M467" s="9"/>
      <c r="N467" s="9"/>
      <c r="O467" s="9"/>
      <c r="P467" s="9"/>
      <c r="Q467" s="9"/>
      <c r="R467" s="9"/>
      <c r="S467" s="9"/>
      <c r="T467" s="47">
        <f>MROUND(G467*$D468*0.01,2.5)</f>
        <v>70</v>
      </c>
      <c r="U467" s="47">
        <f t="shared" ref="U467:AF467" si="2477">MROUND(H467*$D468*0.01,2.5)</f>
        <v>70</v>
      </c>
      <c r="V467" s="47">
        <f t="shared" si="2477"/>
        <v>70</v>
      </c>
      <c r="W467" s="47">
        <f t="shared" si="2477"/>
        <v>70</v>
      </c>
      <c r="X467" s="47">
        <f t="shared" si="2477"/>
        <v>70</v>
      </c>
      <c r="Y467" s="47">
        <f t="shared" si="2477"/>
        <v>0</v>
      </c>
      <c r="Z467" s="47">
        <f t="shared" si="2477"/>
        <v>0</v>
      </c>
      <c r="AA467" s="47">
        <f t="shared" si="2477"/>
        <v>0</v>
      </c>
      <c r="AB467" s="47">
        <f t="shared" si="2477"/>
        <v>0</v>
      </c>
      <c r="AC467" s="47">
        <f t="shared" si="2477"/>
        <v>0</v>
      </c>
      <c r="AD467" s="47">
        <f t="shared" si="2477"/>
        <v>0</v>
      </c>
      <c r="AE467" s="47">
        <f t="shared" si="2477"/>
        <v>0</v>
      </c>
      <c r="AF467" s="47">
        <f t="shared" si="2477"/>
        <v>0</v>
      </c>
      <c r="AG467" s="27">
        <f>IF(T467=0,"",SUMPRODUCT(T467:AF467,T468:AF468))</f>
        <v>1400</v>
      </c>
      <c r="AH467" s="11">
        <f>SUM(T467:AF467)</f>
        <v>350</v>
      </c>
      <c r="AI467" s="7"/>
      <c r="AJ467" s="7"/>
    </row>
    <row r="468" spans="1:36" s="10" customFormat="1" ht="17.45" customHeight="1" x14ac:dyDescent="0.25">
      <c r="A468" s="7">
        <f>B467</f>
        <v>1</v>
      </c>
      <c r="B468" s="112"/>
      <c r="C468" s="51" t="s">
        <v>102</v>
      </c>
      <c r="D468" s="51">
        <f>Opsætning!$D$9</f>
        <v>120</v>
      </c>
      <c r="E468" s="111" t="s">
        <v>100</v>
      </c>
      <c r="F468" s="111"/>
      <c r="G468" s="12">
        <f>IF($C$17="tempo",4,6)</f>
        <v>4</v>
      </c>
      <c r="H468" s="12">
        <f t="shared" ref="H468:K468" si="2478">IF($C$17="tempo",4,6)</f>
        <v>4</v>
      </c>
      <c r="I468" s="12">
        <f t="shared" si="2478"/>
        <v>4</v>
      </c>
      <c r="J468" s="12">
        <f t="shared" si="2478"/>
        <v>4</v>
      </c>
      <c r="K468" s="12">
        <f t="shared" si="2478"/>
        <v>4</v>
      </c>
      <c r="L468" s="13"/>
      <c r="M468" s="13"/>
      <c r="N468" s="13"/>
      <c r="O468" s="13"/>
      <c r="P468" s="13"/>
      <c r="Q468" s="13"/>
      <c r="R468" s="13"/>
      <c r="S468" s="13"/>
      <c r="T468" s="47">
        <f t="shared" ref="T468:AF468" si="2479">IF(G468="",,G468)</f>
        <v>4</v>
      </c>
      <c r="U468" s="47">
        <f t="shared" si="2479"/>
        <v>4</v>
      </c>
      <c r="V468" s="47">
        <f t="shared" si="2479"/>
        <v>4</v>
      </c>
      <c r="W468" s="47">
        <f t="shared" si="2479"/>
        <v>4</v>
      </c>
      <c r="X468" s="47">
        <f t="shared" si="2479"/>
        <v>4</v>
      </c>
      <c r="Y468" s="47">
        <f t="shared" si="2479"/>
        <v>0</v>
      </c>
      <c r="Z468" s="47">
        <f t="shared" si="2479"/>
        <v>0</v>
      </c>
      <c r="AA468" s="47">
        <f t="shared" si="2479"/>
        <v>0</v>
      </c>
      <c r="AB468" s="47">
        <f t="shared" si="2479"/>
        <v>0</v>
      </c>
      <c r="AC468" s="47">
        <f t="shared" si="2479"/>
        <v>0</v>
      </c>
      <c r="AD468" s="47">
        <f t="shared" si="2479"/>
        <v>0</v>
      </c>
      <c r="AE468" s="47">
        <f t="shared" si="2479"/>
        <v>0</v>
      </c>
      <c r="AF468" s="47">
        <f t="shared" si="2479"/>
        <v>0</v>
      </c>
      <c r="AG468" s="27">
        <f>IF(T468=0,"",SUM(T468:AF468))</f>
        <v>20</v>
      </c>
      <c r="AH468" s="11">
        <f t="shared" ref="AH468:AH474" si="2480">SUM(T468:AF468)</f>
        <v>20</v>
      </c>
      <c r="AI468" s="7"/>
      <c r="AJ468" s="7"/>
    </row>
    <row r="469" spans="1:36" s="10" customFormat="1" ht="17.45" customHeight="1" x14ac:dyDescent="0.25">
      <c r="A469" s="7">
        <f t="shared" ref="A469" si="2481">B469</f>
        <v>2</v>
      </c>
      <c r="B469" s="112">
        <v>2</v>
      </c>
      <c r="C469" s="44"/>
      <c r="D469" s="44" t="s">
        <v>101</v>
      </c>
      <c r="E469" s="111" t="str">
        <f>'Opsætning1-5 (2)'!$D$15</f>
        <v>Bænk med 2-3 sek. Stop</v>
      </c>
      <c r="F469" s="111"/>
      <c r="G469" s="14">
        <v>74</v>
      </c>
      <c r="H469" s="14">
        <v>74</v>
      </c>
      <c r="I469" s="14">
        <v>76</v>
      </c>
      <c r="J469" s="14">
        <v>80</v>
      </c>
      <c r="K469" s="14">
        <v>82</v>
      </c>
      <c r="L469" s="14">
        <v>86</v>
      </c>
      <c r="M469" s="14">
        <v>70</v>
      </c>
      <c r="N469" s="14"/>
      <c r="O469" s="14"/>
      <c r="P469" s="14"/>
      <c r="Q469" s="14"/>
      <c r="R469" s="14"/>
      <c r="S469" s="14"/>
      <c r="T469" s="47">
        <f t="shared" ref="T469:AF469" si="2482">MROUND(G469*$D470*0.01,2.5)</f>
        <v>60</v>
      </c>
      <c r="U469" s="47">
        <f t="shared" si="2482"/>
        <v>60</v>
      </c>
      <c r="V469" s="47">
        <f t="shared" si="2482"/>
        <v>60</v>
      </c>
      <c r="W469" s="47">
        <f t="shared" si="2482"/>
        <v>65</v>
      </c>
      <c r="X469" s="47">
        <f t="shared" si="2482"/>
        <v>65</v>
      </c>
      <c r="Y469" s="47">
        <f t="shared" si="2482"/>
        <v>70</v>
      </c>
      <c r="Z469" s="47">
        <f t="shared" si="2482"/>
        <v>55</v>
      </c>
      <c r="AA469" s="47">
        <f t="shared" si="2482"/>
        <v>0</v>
      </c>
      <c r="AB469" s="47">
        <f t="shared" si="2482"/>
        <v>0</v>
      </c>
      <c r="AC469" s="47">
        <f t="shared" si="2482"/>
        <v>0</v>
      </c>
      <c r="AD469" s="47">
        <f t="shared" si="2482"/>
        <v>0</v>
      </c>
      <c r="AE469" s="47">
        <f t="shared" si="2482"/>
        <v>0</v>
      </c>
      <c r="AF469" s="47">
        <f t="shared" si="2482"/>
        <v>0</v>
      </c>
      <c r="AG469" s="27">
        <f t="shared" ref="AG469" si="2483">IF(T469=0,"",SUMPRODUCT(T469:AF469,T470:AF470))</f>
        <v>1385</v>
      </c>
      <c r="AH469" s="11">
        <f t="shared" si="2480"/>
        <v>435</v>
      </c>
      <c r="AI469" s="7"/>
      <c r="AJ469" s="7"/>
    </row>
    <row r="470" spans="1:36" s="10" customFormat="1" ht="17.45" customHeight="1" x14ac:dyDescent="0.25">
      <c r="A470" s="7">
        <f t="shared" ref="A470" si="2484">B469</f>
        <v>2</v>
      </c>
      <c r="B470" s="112"/>
      <c r="C470" s="51" t="s">
        <v>102</v>
      </c>
      <c r="D470" s="51">
        <f>Opsætning!$D$10</f>
        <v>80</v>
      </c>
      <c r="E470" s="111" t="s">
        <v>100</v>
      </c>
      <c r="F470" s="111"/>
      <c r="G470" s="13">
        <v>4</v>
      </c>
      <c r="H470" s="13">
        <v>4</v>
      </c>
      <c r="I470" s="13">
        <v>3</v>
      </c>
      <c r="J470" s="13">
        <v>3</v>
      </c>
      <c r="K470" s="13">
        <v>2</v>
      </c>
      <c r="L470" s="13">
        <v>1</v>
      </c>
      <c r="M470" s="13">
        <v>6</v>
      </c>
      <c r="N470" s="13"/>
      <c r="O470" s="13"/>
      <c r="P470" s="13"/>
      <c r="Q470" s="13"/>
      <c r="R470" s="13"/>
      <c r="S470" s="13"/>
      <c r="T470" s="47">
        <f t="shared" ref="T470:AF470" si="2485">IF(G470="",,G470)</f>
        <v>4</v>
      </c>
      <c r="U470" s="47">
        <f t="shared" si="2485"/>
        <v>4</v>
      </c>
      <c r="V470" s="47">
        <f t="shared" si="2485"/>
        <v>3</v>
      </c>
      <c r="W470" s="47">
        <f t="shared" si="2485"/>
        <v>3</v>
      </c>
      <c r="X470" s="47">
        <f t="shared" si="2485"/>
        <v>2</v>
      </c>
      <c r="Y470" s="47">
        <f t="shared" si="2485"/>
        <v>1</v>
      </c>
      <c r="Z470" s="47">
        <f t="shared" si="2485"/>
        <v>6</v>
      </c>
      <c r="AA470" s="47">
        <f t="shared" si="2485"/>
        <v>0</v>
      </c>
      <c r="AB470" s="47">
        <f t="shared" si="2485"/>
        <v>0</v>
      </c>
      <c r="AC470" s="47">
        <f t="shared" si="2485"/>
        <v>0</v>
      </c>
      <c r="AD470" s="47">
        <f t="shared" si="2485"/>
        <v>0</v>
      </c>
      <c r="AE470" s="47">
        <f t="shared" si="2485"/>
        <v>0</v>
      </c>
      <c r="AF470" s="47">
        <f t="shared" si="2485"/>
        <v>0</v>
      </c>
      <c r="AG470" s="27">
        <f t="shared" ref="AG470" si="2486">IF(T470=0,"",SUM(T470:AF470))</f>
        <v>23</v>
      </c>
      <c r="AH470" s="11">
        <f t="shared" si="2480"/>
        <v>23</v>
      </c>
      <c r="AI470" s="7"/>
      <c r="AJ470" s="7"/>
    </row>
    <row r="471" spans="1:36" s="10" customFormat="1" ht="17.45" customHeight="1" x14ac:dyDescent="0.25">
      <c r="A471" s="7">
        <f t="shared" ref="A471" si="2487">B471</f>
        <v>3</v>
      </c>
      <c r="B471" s="112">
        <v>3</v>
      </c>
      <c r="C471" s="44"/>
      <c r="D471" s="44" t="s">
        <v>92</v>
      </c>
      <c r="E471" s="111" t="str">
        <f>'Opsætning1-5 (2)'!$D$19</f>
        <v>Konventionel dødløft</v>
      </c>
      <c r="F471" s="111"/>
      <c r="G471" s="15">
        <v>80</v>
      </c>
      <c r="H471" s="15">
        <v>86</v>
      </c>
      <c r="I471" s="15">
        <v>88</v>
      </c>
      <c r="J471" s="15">
        <v>81</v>
      </c>
      <c r="K471" s="16">
        <v>81</v>
      </c>
      <c r="L471" s="16">
        <v>81</v>
      </c>
      <c r="M471" s="14"/>
      <c r="N471" s="14"/>
      <c r="O471" s="14"/>
      <c r="P471" s="14"/>
      <c r="Q471" s="14"/>
      <c r="R471" s="14"/>
      <c r="S471" s="14"/>
      <c r="T471" s="47">
        <f t="shared" ref="T471:AF471" si="2488">MROUND(G471*$D472*0.01,2.5)</f>
        <v>120</v>
      </c>
      <c r="U471" s="47">
        <f t="shared" si="2488"/>
        <v>130</v>
      </c>
      <c r="V471" s="47">
        <f t="shared" si="2488"/>
        <v>132.5</v>
      </c>
      <c r="W471" s="47">
        <f t="shared" si="2488"/>
        <v>122.5</v>
      </c>
      <c r="X471" s="47">
        <f t="shared" si="2488"/>
        <v>122.5</v>
      </c>
      <c r="Y471" s="47">
        <f t="shared" si="2488"/>
        <v>122.5</v>
      </c>
      <c r="Z471" s="47">
        <f t="shared" si="2488"/>
        <v>0</v>
      </c>
      <c r="AA471" s="47">
        <f t="shared" si="2488"/>
        <v>0</v>
      </c>
      <c r="AB471" s="47">
        <f t="shared" si="2488"/>
        <v>0</v>
      </c>
      <c r="AC471" s="47">
        <f t="shared" si="2488"/>
        <v>0</v>
      </c>
      <c r="AD471" s="47">
        <f t="shared" si="2488"/>
        <v>0</v>
      </c>
      <c r="AE471" s="47">
        <f t="shared" si="2488"/>
        <v>0</v>
      </c>
      <c r="AF471" s="47">
        <f t="shared" si="2488"/>
        <v>0</v>
      </c>
      <c r="AG471" s="27">
        <f t="shared" ref="AG471" si="2489">IF(T471=0,"",SUMPRODUCT(T471:AF471,T472:AF472))</f>
        <v>2355</v>
      </c>
      <c r="AH471" s="11">
        <f t="shared" si="2480"/>
        <v>750</v>
      </c>
      <c r="AI471" s="7"/>
      <c r="AJ471" s="7"/>
    </row>
    <row r="472" spans="1:36" s="10" customFormat="1" ht="17.45" customHeight="1" x14ac:dyDescent="0.25">
      <c r="A472" s="7">
        <f t="shared" ref="A472" si="2490">B471</f>
        <v>3</v>
      </c>
      <c r="B472" s="112"/>
      <c r="C472" s="51" t="s">
        <v>102</v>
      </c>
      <c r="D472" s="51">
        <f>Opsætning!$D$11</f>
        <v>150</v>
      </c>
      <c r="E472" s="111" t="s">
        <v>100</v>
      </c>
      <c r="F472" s="111"/>
      <c r="G472" s="17">
        <v>3</v>
      </c>
      <c r="H472" s="17">
        <v>2</v>
      </c>
      <c r="I472" s="17">
        <v>2</v>
      </c>
      <c r="J472" s="17">
        <v>4</v>
      </c>
      <c r="K472" s="12">
        <v>4</v>
      </c>
      <c r="L472" s="12">
        <v>4</v>
      </c>
      <c r="M472" s="13"/>
      <c r="N472" s="13"/>
      <c r="O472" s="13"/>
      <c r="P472" s="13"/>
      <c r="Q472" s="13"/>
      <c r="R472" s="13"/>
      <c r="S472" s="13"/>
      <c r="T472" s="47">
        <f t="shared" ref="T472:AF472" si="2491">IF(G472="",,G472)</f>
        <v>3</v>
      </c>
      <c r="U472" s="47">
        <f t="shared" si="2491"/>
        <v>2</v>
      </c>
      <c r="V472" s="47">
        <f t="shared" si="2491"/>
        <v>2</v>
      </c>
      <c r="W472" s="47">
        <f t="shared" si="2491"/>
        <v>4</v>
      </c>
      <c r="X472" s="47">
        <f t="shared" si="2491"/>
        <v>4</v>
      </c>
      <c r="Y472" s="47">
        <f t="shared" si="2491"/>
        <v>4</v>
      </c>
      <c r="Z472" s="47">
        <f t="shared" si="2491"/>
        <v>0</v>
      </c>
      <c r="AA472" s="47">
        <f t="shared" si="2491"/>
        <v>0</v>
      </c>
      <c r="AB472" s="47">
        <f t="shared" si="2491"/>
        <v>0</v>
      </c>
      <c r="AC472" s="47">
        <f t="shared" si="2491"/>
        <v>0</v>
      </c>
      <c r="AD472" s="47">
        <f t="shared" si="2491"/>
        <v>0</v>
      </c>
      <c r="AE472" s="47">
        <f t="shared" si="2491"/>
        <v>0</v>
      </c>
      <c r="AF472" s="47">
        <f t="shared" si="2491"/>
        <v>0</v>
      </c>
      <c r="AG472" s="27">
        <f t="shared" ref="AG472" si="2492">IF(T472=0,"",SUM(T472:AF472))</f>
        <v>19</v>
      </c>
      <c r="AH472" s="11">
        <f t="shared" si="2480"/>
        <v>19</v>
      </c>
      <c r="AI472" s="7"/>
      <c r="AJ472" s="7"/>
    </row>
    <row r="473" spans="1:36" s="10" customFormat="1" ht="17.45" customHeight="1" x14ac:dyDescent="0.25">
      <c r="A473" s="7">
        <f t="shared" ref="A473" si="2493">B473</f>
        <v>4</v>
      </c>
      <c r="B473" s="132">
        <v>4</v>
      </c>
      <c r="C473" s="44"/>
      <c r="D473" s="44"/>
      <c r="E473" s="111" t="str">
        <f>'Opsætning1-5 (2)'!$D$26</f>
        <v>Military press</v>
      </c>
      <c r="F473" s="111"/>
      <c r="G473" s="16" t="s">
        <v>103</v>
      </c>
      <c r="H473" s="16" t="s">
        <v>103</v>
      </c>
      <c r="I473" s="16" t="s">
        <v>111</v>
      </c>
      <c r="J473" s="16" t="s">
        <v>111</v>
      </c>
      <c r="K473" s="14"/>
      <c r="L473" s="14"/>
      <c r="M473" s="14"/>
      <c r="N473" s="14"/>
      <c r="O473" s="14"/>
      <c r="P473" s="14"/>
      <c r="Q473" s="14"/>
      <c r="R473" s="14"/>
      <c r="S473" s="14"/>
      <c r="T473" s="102" t="str">
        <f>G473</f>
        <v>RIR 3</v>
      </c>
      <c r="U473" s="102" t="str">
        <f t="shared" ref="U473:V473" si="2494">H473</f>
        <v>RIR 3</v>
      </c>
      <c r="V473" s="102" t="str">
        <f t="shared" si="2494"/>
        <v>RIR 2</v>
      </c>
      <c r="W473" s="102" t="str">
        <f>J473</f>
        <v>RIR 2</v>
      </c>
      <c r="X473" s="102">
        <f t="shared" ref="X473:AF474" si="2495">K473</f>
        <v>0</v>
      </c>
      <c r="Y473" s="102">
        <f t="shared" si="2495"/>
        <v>0</v>
      </c>
      <c r="Z473" s="102">
        <f t="shared" si="2495"/>
        <v>0</v>
      </c>
      <c r="AA473" s="102">
        <f t="shared" si="2495"/>
        <v>0</v>
      </c>
      <c r="AB473" s="102">
        <f t="shared" si="2495"/>
        <v>0</v>
      </c>
      <c r="AC473" s="102">
        <f t="shared" si="2495"/>
        <v>0</v>
      </c>
      <c r="AD473" s="102">
        <f t="shared" si="2495"/>
        <v>0</v>
      </c>
      <c r="AE473" s="102">
        <f t="shared" si="2495"/>
        <v>0</v>
      </c>
      <c r="AF473" s="102">
        <f t="shared" si="2495"/>
        <v>0</v>
      </c>
      <c r="AG473" s="27">
        <f t="shared" ref="AG473" si="2496">IF(T473=0,"",SUMPRODUCT(T473:AF473,T474:AF474))</f>
        <v>0</v>
      </c>
      <c r="AH473" s="11">
        <f t="shared" si="2480"/>
        <v>0</v>
      </c>
      <c r="AI473" s="7"/>
      <c r="AJ473" s="7"/>
    </row>
    <row r="474" spans="1:36" s="10" customFormat="1" ht="17.45" customHeight="1" x14ac:dyDescent="0.25">
      <c r="A474" s="7">
        <f t="shared" ref="A474" si="2497">B473</f>
        <v>4</v>
      </c>
      <c r="B474" s="133"/>
      <c r="C474" s="51"/>
      <c r="D474" s="51" t="e">
        <f>_xlfn.IFS(D473="squat",Opsætning!#REF!,D473="bænk",Opsætning!#REF!,D473="dødløft",Opsætning!#REF!)</f>
        <v>#N/A</v>
      </c>
      <c r="E474" s="134" t="s">
        <v>100</v>
      </c>
      <c r="F474" s="136"/>
      <c r="G474" s="12">
        <v>10</v>
      </c>
      <c r="H474" s="12">
        <v>10</v>
      </c>
      <c r="I474" s="12">
        <v>10</v>
      </c>
      <c r="J474" s="12">
        <v>10</v>
      </c>
      <c r="K474" s="13"/>
      <c r="L474" s="13"/>
      <c r="M474" s="13"/>
      <c r="N474" s="13"/>
      <c r="O474" s="13"/>
      <c r="P474" s="13"/>
      <c r="Q474" s="13"/>
      <c r="R474" s="13"/>
      <c r="S474" s="13"/>
      <c r="T474" s="47">
        <f t="shared" ref="T474:V474" si="2498">IF(G474="",,G474)</f>
        <v>10</v>
      </c>
      <c r="U474" s="47">
        <f t="shared" si="2498"/>
        <v>10</v>
      </c>
      <c r="V474" s="47">
        <f t="shared" si="2498"/>
        <v>10</v>
      </c>
      <c r="W474" s="102">
        <f>J474</f>
        <v>10</v>
      </c>
      <c r="X474" s="102">
        <f t="shared" si="2495"/>
        <v>0</v>
      </c>
      <c r="Y474" s="102">
        <f t="shared" si="2495"/>
        <v>0</v>
      </c>
      <c r="Z474" s="102">
        <f t="shared" si="2495"/>
        <v>0</v>
      </c>
      <c r="AA474" s="102">
        <f t="shared" si="2495"/>
        <v>0</v>
      </c>
      <c r="AB474" s="102">
        <f t="shared" si="2495"/>
        <v>0</v>
      </c>
      <c r="AC474" s="102">
        <f t="shared" si="2495"/>
        <v>0</v>
      </c>
      <c r="AD474" s="102">
        <f t="shared" si="2495"/>
        <v>0</v>
      </c>
      <c r="AE474" s="102">
        <f t="shared" si="2495"/>
        <v>0</v>
      </c>
      <c r="AF474" s="102">
        <f t="shared" si="2495"/>
        <v>0</v>
      </c>
      <c r="AG474" s="27">
        <f t="shared" ref="AG474" si="2499">IF(T474=0,"",SUM(T474:AF474))</f>
        <v>40</v>
      </c>
      <c r="AH474" s="11">
        <f t="shared" si="2480"/>
        <v>40</v>
      </c>
      <c r="AI474" s="7"/>
      <c r="AJ474" s="7"/>
    </row>
    <row r="475" spans="1:36" s="10" customFormat="1" ht="17.45" customHeight="1" thickBot="1" x14ac:dyDescent="0.3">
      <c r="A475" s="7"/>
      <c r="B475" s="58"/>
      <c r="C475" s="59"/>
      <c r="D475" s="59"/>
      <c r="E475" s="103"/>
      <c r="F475" s="103"/>
      <c r="G475" s="28"/>
      <c r="H475" s="28"/>
      <c r="I475" s="28"/>
      <c r="J475" s="28"/>
      <c r="K475" s="28"/>
      <c r="L475" s="28"/>
      <c r="M475" s="28"/>
      <c r="N475" s="28"/>
      <c r="O475" s="28"/>
      <c r="P475" s="28"/>
      <c r="Q475" s="28"/>
      <c r="R475" s="28"/>
      <c r="S475" s="28"/>
      <c r="T475" s="47"/>
      <c r="U475" s="47"/>
      <c r="V475" s="47"/>
      <c r="W475" s="47"/>
      <c r="X475" s="47"/>
      <c r="Y475" s="47"/>
      <c r="Z475" s="47"/>
      <c r="AA475" s="47"/>
      <c r="AB475" s="47"/>
      <c r="AC475" s="47"/>
      <c r="AD475" s="47"/>
      <c r="AE475" s="47"/>
      <c r="AF475" s="47"/>
      <c r="AG475" s="27"/>
      <c r="AH475" s="18"/>
      <c r="AI475" s="7"/>
      <c r="AJ475" s="7"/>
    </row>
    <row r="476" spans="1:36" customFormat="1" ht="17.45" customHeight="1" x14ac:dyDescent="0.25">
      <c r="A476" s="1" t="s">
        <v>93</v>
      </c>
      <c r="B476" s="41" t="s">
        <v>10</v>
      </c>
      <c r="C476" s="121" t="s">
        <v>134</v>
      </c>
      <c r="D476" s="122"/>
      <c r="E476" s="123" t="str">
        <f>Opsætning!$D$18</f>
        <v>Torsdag</v>
      </c>
      <c r="F476" s="124"/>
      <c r="G476" s="156" t="s">
        <v>98</v>
      </c>
      <c r="H476" s="157"/>
      <c r="I476" s="157"/>
      <c r="J476" s="157"/>
      <c r="K476" s="157"/>
      <c r="L476" s="157"/>
      <c r="M476" s="157"/>
      <c r="N476" s="157"/>
      <c r="O476" s="157"/>
      <c r="P476" s="157"/>
      <c r="Q476" s="157"/>
      <c r="R476" s="157"/>
      <c r="S476" s="158"/>
      <c r="T476" s="38"/>
      <c r="U476" s="38"/>
      <c r="V476" s="38"/>
      <c r="W476" s="38"/>
      <c r="X476" s="38"/>
      <c r="Y476" s="38"/>
      <c r="Z476" s="38"/>
      <c r="AA476" s="38"/>
      <c r="AB476" s="38"/>
      <c r="AC476" s="38"/>
      <c r="AD476" s="38"/>
      <c r="AE476" s="38"/>
      <c r="AF476" s="38"/>
      <c r="AG476" s="25" t="s">
        <v>106</v>
      </c>
      <c r="AH476" s="6" t="s">
        <v>107</v>
      </c>
      <c r="AI476" s="1"/>
      <c r="AJ476" s="1"/>
    </row>
    <row r="477" spans="1:36" customFormat="1" ht="17.45" customHeight="1" thickBot="1" x14ac:dyDescent="0.3">
      <c r="A477" s="1"/>
      <c r="B477" s="130" t="s">
        <v>110</v>
      </c>
      <c r="C477" s="131"/>
      <c r="D477" s="131"/>
      <c r="E477" s="131"/>
      <c r="F477" s="131"/>
      <c r="G477" s="159"/>
      <c r="H477" s="159"/>
      <c r="I477" s="159"/>
      <c r="J477" s="159"/>
      <c r="K477" s="159"/>
      <c r="L477" s="159"/>
      <c r="M477" s="159"/>
      <c r="N477" s="159"/>
      <c r="O477" s="159"/>
      <c r="P477" s="159"/>
      <c r="Q477" s="159"/>
      <c r="R477" s="159"/>
      <c r="S477" s="160"/>
      <c r="T477" s="38"/>
      <c r="U477" s="38"/>
      <c r="V477" s="38"/>
      <c r="W477" s="38"/>
      <c r="X477" s="38"/>
      <c r="Y477" s="38"/>
      <c r="Z477" s="38"/>
      <c r="AA477" s="38"/>
      <c r="AB477" s="38"/>
      <c r="AC477" s="38"/>
      <c r="AD477" s="38"/>
      <c r="AE477" s="38"/>
      <c r="AF477" s="38"/>
      <c r="AG477" s="25"/>
      <c r="AH477" s="6"/>
      <c r="AI477" s="1"/>
      <c r="AJ477" s="1"/>
    </row>
    <row r="478" spans="1:36" s="10" customFormat="1" ht="17.45" customHeight="1" x14ac:dyDescent="0.25">
      <c r="A478" s="7">
        <f>B478</f>
        <v>1</v>
      </c>
      <c r="B478" s="112">
        <v>1</v>
      </c>
      <c r="C478" s="44"/>
      <c r="D478" s="44" t="s">
        <v>89</v>
      </c>
      <c r="E478" s="111" t="str">
        <f>'Opsætning1-5 (2)'!$D$9</f>
        <v>Lowbar Squat med kort stop i bunden</v>
      </c>
      <c r="F478" s="111"/>
      <c r="G478" s="8">
        <v>65</v>
      </c>
      <c r="H478" s="8">
        <v>70</v>
      </c>
      <c r="I478" s="9">
        <v>74</v>
      </c>
      <c r="J478" s="9">
        <v>78</v>
      </c>
      <c r="K478" s="9">
        <v>78</v>
      </c>
      <c r="L478" s="9">
        <v>60</v>
      </c>
      <c r="M478" s="9"/>
      <c r="N478" s="9"/>
      <c r="O478" s="9"/>
      <c r="P478" s="9"/>
      <c r="Q478" s="9"/>
      <c r="R478" s="9"/>
      <c r="S478" s="9"/>
      <c r="T478" s="47">
        <f>MROUND(G478*$D479*0.01,2.5)</f>
        <v>77.5</v>
      </c>
      <c r="U478" s="47">
        <f t="shared" ref="U478:AF478" si="2500">MROUND(H478*$D479*0.01,2.5)</f>
        <v>85</v>
      </c>
      <c r="V478" s="47">
        <f t="shared" si="2500"/>
        <v>90</v>
      </c>
      <c r="W478" s="47">
        <f t="shared" si="2500"/>
        <v>92.5</v>
      </c>
      <c r="X478" s="47">
        <f t="shared" si="2500"/>
        <v>92.5</v>
      </c>
      <c r="Y478" s="47">
        <f t="shared" si="2500"/>
        <v>72.5</v>
      </c>
      <c r="Z478" s="47">
        <f t="shared" si="2500"/>
        <v>0</v>
      </c>
      <c r="AA478" s="47">
        <f t="shared" si="2500"/>
        <v>0</v>
      </c>
      <c r="AB478" s="47">
        <f t="shared" si="2500"/>
        <v>0</v>
      </c>
      <c r="AC478" s="47">
        <f t="shared" si="2500"/>
        <v>0</v>
      </c>
      <c r="AD478" s="47">
        <f t="shared" si="2500"/>
        <v>0</v>
      </c>
      <c r="AE478" s="47">
        <f t="shared" si="2500"/>
        <v>0</v>
      </c>
      <c r="AF478" s="47">
        <f t="shared" si="2500"/>
        <v>0</v>
      </c>
      <c r="AG478" s="27">
        <f>IF(T478=0,"",SUMPRODUCT(T478:AF478,T479:AF479))</f>
        <v>1477.5</v>
      </c>
      <c r="AH478" s="11">
        <f>SUM(T478:AF478)</f>
        <v>510</v>
      </c>
      <c r="AI478" s="7"/>
      <c r="AJ478" s="7"/>
    </row>
    <row r="479" spans="1:36" s="10" customFormat="1" ht="17.45" customHeight="1" x14ac:dyDescent="0.25">
      <c r="A479" s="7">
        <f>B478</f>
        <v>1</v>
      </c>
      <c r="B479" s="112"/>
      <c r="C479" s="51" t="s">
        <v>102</v>
      </c>
      <c r="D479" s="51">
        <f>Opsætning!$D$9</f>
        <v>120</v>
      </c>
      <c r="E479" s="111" t="s">
        <v>100</v>
      </c>
      <c r="F479" s="111"/>
      <c r="G479" s="12">
        <v>4</v>
      </c>
      <c r="H479" s="12">
        <v>3</v>
      </c>
      <c r="I479" s="13">
        <v>2</v>
      </c>
      <c r="J479" s="13">
        <v>2</v>
      </c>
      <c r="K479" s="13">
        <v>2</v>
      </c>
      <c r="L479" s="13">
        <v>5</v>
      </c>
      <c r="M479" s="13"/>
      <c r="N479" s="13"/>
      <c r="O479" s="13"/>
      <c r="P479" s="13"/>
      <c r="Q479" s="13"/>
      <c r="R479" s="13"/>
      <c r="S479" s="13"/>
      <c r="T479" s="47">
        <f t="shared" ref="T479:AF479" si="2501">IF(G479="",,G479)</f>
        <v>4</v>
      </c>
      <c r="U479" s="47">
        <f t="shared" si="2501"/>
        <v>3</v>
      </c>
      <c r="V479" s="47">
        <f t="shared" si="2501"/>
        <v>2</v>
      </c>
      <c r="W479" s="47">
        <f t="shared" si="2501"/>
        <v>2</v>
      </c>
      <c r="X479" s="47">
        <f t="shared" si="2501"/>
        <v>2</v>
      </c>
      <c r="Y479" s="47">
        <f t="shared" si="2501"/>
        <v>5</v>
      </c>
      <c r="Z479" s="47">
        <f t="shared" si="2501"/>
        <v>0</v>
      </c>
      <c r="AA479" s="47">
        <f t="shared" si="2501"/>
        <v>0</v>
      </c>
      <c r="AB479" s="47">
        <f t="shared" si="2501"/>
        <v>0</v>
      </c>
      <c r="AC479" s="47">
        <f t="shared" si="2501"/>
        <v>0</v>
      </c>
      <c r="AD479" s="47">
        <f t="shared" si="2501"/>
        <v>0</v>
      </c>
      <c r="AE479" s="47">
        <f t="shared" si="2501"/>
        <v>0</v>
      </c>
      <c r="AF479" s="47">
        <f t="shared" si="2501"/>
        <v>0</v>
      </c>
      <c r="AG479" s="27">
        <f>IF(T479=0,"",SUM(T479:AF479))</f>
        <v>18</v>
      </c>
      <c r="AH479" s="11">
        <f t="shared" ref="AH479:AH485" si="2502">SUM(T479:AF479)</f>
        <v>18</v>
      </c>
      <c r="AI479" s="7"/>
      <c r="AJ479" s="7"/>
    </row>
    <row r="480" spans="1:36" s="10" customFormat="1" ht="17.45" customHeight="1" x14ac:dyDescent="0.25">
      <c r="A480" s="7">
        <f t="shared" ref="A480" si="2503">B480</f>
        <v>2</v>
      </c>
      <c r="B480" s="112">
        <v>2</v>
      </c>
      <c r="C480" s="44"/>
      <c r="D480" s="44" t="s">
        <v>101</v>
      </c>
      <c r="E480" s="111" t="s">
        <v>41</v>
      </c>
      <c r="F480" s="111"/>
      <c r="G480" s="14">
        <v>70</v>
      </c>
      <c r="H480" s="14">
        <v>75</v>
      </c>
      <c r="I480" s="14">
        <v>78</v>
      </c>
      <c r="J480" s="14">
        <v>80</v>
      </c>
      <c r="K480" s="14">
        <v>80</v>
      </c>
      <c r="L480" s="14">
        <v>80</v>
      </c>
      <c r="M480" s="14"/>
      <c r="N480" s="14"/>
      <c r="O480" s="14"/>
      <c r="P480" s="14"/>
      <c r="Q480" s="14"/>
      <c r="R480" s="14"/>
      <c r="S480" s="14"/>
      <c r="T480" s="47">
        <f t="shared" ref="T480:AF480" si="2504">MROUND(G480*$D481*0.01,2.5)</f>
        <v>55</v>
      </c>
      <c r="U480" s="47">
        <f t="shared" si="2504"/>
        <v>60</v>
      </c>
      <c r="V480" s="47">
        <f t="shared" si="2504"/>
        <v>62.5</v>
      </c>
      <c r="W480" s="47">
        <f t="shared" si="2504"/>
        <v>65</v>
      </c>
      <c r="X480" s="47">
        <f t="shared" si="2504"/>
        <v>65</v>
      </c>
      <c r="Y480" s="47">
        <f t="shared" si="2504"/>
        <v>65</v>
      </c>
      <c r="Z480" s="47">
        <f t="shared" si="2504"/>
        <v>0</v>
      </c>
      <c r="AA480" s="47">
        <f t="shared" si="2504"/>
        <v>0</v>
      </c>
      <c r="AB480" s="47">
        <f t="shared" si="2504"/>
        <v>0</v>
      </c>
      <c r="AC480" s="47">
        <f t="shared" si="2504"/>
        <v>0</v>
      </c>
      <c r="AD480" s="47">
        <f t="shared" si="2504"/>
        <v>0</v>
      </c>
      <c r="AE480" s="47">
        <f t="shared" si="2504"/>
        <v>0</v>
      </c>
      <c r="AF480" s="47">
        <f t="shared" si="2504"/>
        <v>0</v>
      </c>
      <c r="AG480" s="27">
        <f t="shared" ref="AG480" si="2505">IF(T480=0,"",SUMPRODUCT(T480:AF480,T481:AF481))</f>
        <v>1287.5</v>
      </c>
      <c r="AH480" s="11">
        <f t="shared" si="2502"/>
        <v>372.5</v>
      </c>
      <c r="AI480" s="7"/>
      <c r="AJ480" s="7"/>
    </row>
    <row r="481" spans="1:36" s="10" customFormat="1" ht="17.45" customHeight="1" x14ac:dyDescent="0.25">
      <c r="A481" s="7">
        <f t="shared" ref="A481" si="2506">B480</f>
        <v>2</v>
      </c>
      <c r="B481" s="112"/>
      <c r="C481" s="51" t="s">
        <v>102</v>
      </c>
      <c r="D481" s="51">
        <f>Opsætning!$D$10</f>
        <v>80</v>
      </c>
      <c r="E481" s="111" t="s">
        <v>100</v>
      </c>
      <c r="F481" s="111"/>
      <c r="G481" s="13">
        <v>5</v>
      </c>
      <c r="H481" s="13">
        <v>4</v>
      </c>
      <c r="I481" s="13">
        <v>3</v>
      </c>
      <c r="J481" s="13">
        <v>3</v>
      </c>
      <c r="K481" s="13">
        <v>3</v>
      </c>
      <c r="L481" s="13">
        <v>3</v>
      </c>
      <c r="M481" s="13"/>
      <c r="N481" s="13"/>
      <c r="O481" s="13"/>
      <c r="P481" s="13"/>
      <c r="Q481" s="13"/>
      <c r="R481" s="13"/>
      <c r="S481" s="13"/>
      <c r="T481" s="47">
        <f t="shared" ref="T481:AF481" si="2507">IF(G481="",,G481)</f>
        <v>5</v>
      </c>
      <c r="U481" s="47">
        <f t="shared" si="2507"/>
        <v>4</v>
      </c>
      <c r="V481" s="47">
        <f t="shared" si="2507"/>
        <v>3</v>
      </c>
      <c r="W481" s="47">
        <f t="shared" si="2507"/>
        <v>3</v>
      </c>
      <c r="X481" s="47">
        <f t="shared" si="2507"/>
        <v>3</v>
      </c>
      <c r="Y481" s="47">
        <f t="shared" si="2507"/>
        <v>3</v>
      </c>
      <c r="Z481" s="47">
        <f t="shared" si="2507"/>
        <v>0</v>
      </c>
      <c r="AA481" s="47">
        <f t="shared" si="2507"/>
        <v>0</v>
      </c>
      <c r="AB481" s="47">
        <f t="shared" si="2507"/>
        <v>0</v>
      </c>
      <c r="AC481" s="47">
        <f t="shared" si="2507"/>
        <v>0</v>
      </c>
      <c r="AD481" s="47">
        <f t="shared" si="2507"/>
        <v>0</v>
      </c>
      <c r="AE481" s="47">
        <f t="shared" si="2507"/>
        <v>0</v>
      </c>
      <c r="AF481" s="47">
        <f t="shared" si="2507"/>
        <v>0</v>
      </c>
      <c r="AG481" s="27">
        <f t="shared" ref="AG481" si="2508">IF(T481=0,"",SUM(T481:AF481))</f>
        <v>21</v>
      </c>
      <c r="AH481" s="11">
        <f t="shared" si="2502"/>
        <v>21</v>
      </c>
      <c r="AI481" s="7"/>
      <c r="AJ481" s="7"/>
    </row>
    <row r="482" spans="1:36" s="10" customFormat="1" ht="17.45" customHeight="1" x14ac:dyDescent="0.25">
      <c r="A482" s="7">
        <f t="shared" ref="A482" si="2509">B482</f>
        <v>3</v>
      </c>
      <c r="B482" s="112">
        <v>3</v>
      </c>
      <c r="C482" s="44" t="s">
        <v>39</v>
      </c>
      <c r="D482" s="44" t="s">
        <v>92</v>
      </c>
      <c r="E482" s="111" t="str">
        <f>'Opsætning1-5 (2)'!$D$22</f>
        <v>Konventionel dødløft på 3 måtter (60 mm)</v>
      </c>
      <c r="F482" s="111"/>
      <c r="G482" s="15">
        <v>65</v>
      </c>
      <c r="H482" s="15">
        <v>65</v>
      </c>
      <c r="I482" s="15">
        <v>65</v>
      </c>
      <c r="J482" s="15">
        <v>65</v>
      </c>
      <c r="K482" s="15">
        <v>65</v>
      </c>
      <c r="L482" s="16"/>
      <c r="M482" s="14"/>
      <c r="N482" s="14"/>
      <c r="O482" s="14"/>
      <c r="P482" s="14"/>
      <c r="Q482" s="14"/>
      <c r="R482" s="14"/>
      <c r="S482" s="14"/>
      <c r="T482" s="47">
        <f t="shared" ref="T482:AF482" si="2510">MROUND(G482*$D483*0.01,2.5)</f>
        <v>97.5</v>
      </c>
      <c r="U482" s="47">
        <f t="shared" si="2510"/>
        <v>97.5</v>
      </c>
      <c r="V482" s="47">
        <f t="shared" si="2510"/>
        <v>97.5</v>
      </c>
      <c r="W482" s="47">
        <f t="shared" si="2510"/>
        <v>97.5</v>
      </c>
      <c r="X482" s="47">
        <f t="shared" si="2510"/>
        <v>97.5</v>
      </c>
      <c r="Y482" s="47">
        <f t="shared" si="2510"/>
        <v>0</v>
      </c>
      <c r="Z482" s="47">
        <f t="shared" si="2510"/>
        <v>0</v>
      </c>
      <c r="AA482" s="47">
        <f t="shared" si="2510"/>
        <v>0</v>
      </c>
      <c r="AB482" s="47">
        <f t="shared" si="2510"/>
        <v>0</v>
      </c>
      <c r="AC482" s="47">
        <f t="shared" si="2510"/>
        <v>0</v>
      </c>
      <c r="AD482" s="47">
        <f t="shared" si="2510"/>
        <v>0</v>
      </c>
      <c r="AE482" s="47">
        <f t="shared" si="2510"/>
        <v>0</v>
      </c>
      <c r="AF482" s="47">
        <f t="shared" si="2510"/>
        <v>0</v>
      </c>
      <c r="AG482" s="27">
        <f t="shared" ref="AG482" si="2511">IF(T482=0,"",SUMPRODUCT(T482:AF482,T483:AF483))</f>
        <v>3900</v>
      </c>
      <c r="AH482" s="11">
        <f t="shared" si="2502"/>
        <v>487.5</v>
      </c>
      <c r="AI482" s="7"/>
      <c r="AJ482" s="7"/>
    </row>
    <row r="483" spans="1:36" s="10" customFormat="1" ht="17.45" customHeight="1" x14ac:dyDescent="0.25">
      <c r="A483" s="7">
        <f t="shared" ref="A483" si="2512">B482</f>
        <v>3</v>
      </c>
      <c r="B483" s="112"/>
      <c r="C483" s="51" t="s">
        <v>102</v>
      </c>
      <c r="D483" s="51">
        <f>Opsætning!$D$11</f>
        <v>150</v>
      </c>
      <c r="E483" s="111" t="s">
        <v>100</v>
      </c>
      <c r="F483" s="111"/>
      <c r="G483" s="17">
        <v>8</v>
      </c>
      <c r="H483" s="17">
        <v>8</v>
      </c>
      <c r="I483" s="17">
        <v>8</v>
      </c>
      <c r="J483" s="17">
        <v>8</v>
      </c>
      <c r="K483" s="17">
        <v>8</v>
      </c>
      <c r="L483" s="12"/>
      <c r="M483" s="13"/>
      <c r="N483" s="13"/>
      <c r="O483" s="13"/>
      <c r="P483" s="13"/>
      <c r="Q483" s="13"/>
      <c r="R483" s="13"/>
      <c r="S483" s="13"/>
      <c r="T483" s="47">
        <f t="shared" ref="T483:AF483" si="2513">IF(G483="",,G483)</f>
        <v>8</v>
      </c>
      <c r="U483" s="47">
        <f t="shared" si="2513"/>
        <v>8</v>
      </c>
      <c r="V483" s="47">
        <f t="shared" si="2513"/>
        <v>8</v>
      </c>
      <c r="W483" s="47">
        <f t="shared" si="2513"/>
        <v>8</v>
      </c>
      <c r="X483" s="47">
        <f t="shared" si="2513"/>
        <v>8</v>
      </c>
      <c r="Y483" s="47">
        <f t="shared" si="2513"/>
        <v>0</v>
      </c>
      <c r="Z483" s="47">
        <f t="shared" si="2513"/>
        <v>0</v>
      </c>
      <c r="AA483" s="47">
        <f t="shared" si="2513"/>
        <v>0</v>
      </c>
      <c r="AB483" s="47">
        <f t="shared" si="2513"/>
        <v>0</v>
      </c>
      <c r="AC483" s="47">
        <f t="shared" si="2513"/>
        <v>0</v>
      </c>
      <c r="AD483" s="47">
        <f t="shared" si="2513"/>
        <v>0</v>
      </c>
      <c r="AE483" s="47">
        <f t="shared" si="2513"/>
        <v>0</v>
      </c>
      <c r="AF483" s="47">
        <f t="shared" si="2513"/>
        <v>0</v>
      </c>
      <c r="AG483" s="27">
        <f t="shared" ref="AG483" si="2514">IF(T483=0,"",SUM(T483:AF483))</f>
        <v>40</v>
      </c>
      <c r="AH483" s="11">
        <f t="shared" si="2502"/>
        <v>40</v>
      </c>
      <c r="AI483" s="7"/>
      <c r="AJ483" s="7"/>
    </row>
    <row r="484" spans="1:36" s="10" customFormat="1" ht="17.45" customHeight="1" x14ac:dyDescent="0.25">
      <c r="A484" s="7">
        <f t="shared" ref="A484" si="2515">B484</f>
        <v>4</v>
      </c>
      <c r="B484" s="132">
        <v>4</v>
      </c>
      <c r="C484" s="44"/>
      <c r="D484" s="44"/>
      <c r="E484" s="111" t="s">
        <v>169</v>
      </c>
      <c r="F484" s="111"/>
      <c r="G484" s="16" t="s">
        <v>117</v>
      </c>
      <c r="H484" s="16" t="s">
        <v>117</v>
      </c>
      <c r="I484" s="16" t="s">
        <v>117</v>
      </c>
      <c r="J484" s="16" t="s">
        <v>117</v>
      </c>
      <c r="K484" s="14"/>
      <c r="L484" s="14"/>
      <c r="M484" s="14"/>
      <c r="N484" s="14"/>
      <c r="O484" s="14"/>
      <c r="P484" s="14"/>
      <c r="Q484" s="14"/>
      <c r="R484" s="14"/>
      <c r="S484" s="14"/>
      <c r="T484" s="102" t="str">
        <f>G484</f>
        <v>RIR 1</v>
      </c>
      <c r="U484" s="102" t="str">
        <f t="shared" ref="U484:V484" si="2516">H484</f>
        <v>RIR 1</v>
      </c>
      <c r="V484" s="102" t="str">
        <f t="shared" si="2516"/>
        <v>RIR 1</v>
      </c>
      <c r="W484" s="102" t="str">
        <f>J484</f>
        <v>RIR 1</v>
      </c>
      <c r="X484" s="102">
        <f t="shared" ref="X484:AF485" si="2517">K484</f>
        <v>0</v>
      </c>
      <c r="Y484" s="102">
        <f t="shared" si="2517"/>
        <v>0</v>
      </c>
      <c r="Z484" s="102">
        <f t="shared" si="2517"/>
        <v>0</v>
      </c>
      <c r="AA484" s="102">
        <f t="shared" si="2517"/>
        <v>0</v>
      </c>
      <c r="AB484" s="102">
        <f t="shared" si="2517"/>
        <v>0</v>
      </c>
      <c r="AC484" s="102">
        <f t="shared" si="2517"/>
        <v>0</v>
      </c>
      <c r="AD484" s="102">
        <f t="shared" si="2517"/>
        <v>0</v>
      </c>
      <c r="AE484" s="102">
        <f t="shared" si="2517"/>
        <v>0</v>
      </c>
      <c r="AF484" s="102">
        <f t="shared" si="2517"/>
        <v>0</v>
      </c>
      <c r="AG484" s="27">
        <f t="shared" ref="AG484" si="2518">IF(T484=0,"",SUMPRODUCT(T484:AF484,T485:AF485))</f>
        <v>0</v>
      </c>
      <c r="AH484" s="11">
        <f t="shared" si="2502"/>
        <v>0</v>
      </c>
      <c r="AI484" s="7"/>
      <c r="AJ484" s="7"/>
    </row>
    <row r="485" spans="1:36" s="10" customFormat="1" ht="17.45" customHeight="1" x14ac:dyDescent="0.25">
      <c r="A485" s="7">
        <f t="shared" ref="A485" si="2519">B484</f>
        <v>4</v>
      </c>
      <c r="B485" s="133"/>
      <c r="C485" s="51"/>
      <c r="D485" s="51" t="e">
        <f>_xlfn.IFS(D484="squat",Opsætning!#REF!,D484="bænk",Opsætning!#REF!,D484="dødløft",Opsætning!#REF!)</f>
        <v>#N/A</v>
      </c>
      <c r="E485" s="134" t="s">
        <v>100</v>
      </c>
      <c r="F485" s="136"/>
      <c r="G485" s="12">
        <v>6</v>
      </c>
      <c r="H485" s="12">
        <v>6</v>
      </c>
      <c r="I485" s="12">
        <v>6</v>
      </c>
      <c r="J485" s="13">
        <v>6</v>
      </c>
      <c r="K485" s="13"/>
      <c r="L485" s="13"/>
      <c r="M485" s="13"/>
      <c r="N485" s="13"/>
      <c r="O485" s="13"/>
      <c r="P485" s="13"/>
      <c r="Q485" s="13"/>
      <c r="R485" s="13"/>
      <c r="S485" s="13"/>
      <c r="T485" s="47">
        <f t="shared" ref="T485:V485" si="2520">IF(G485="",,G485)</f>
        <v>6</v>
      </c>
      <c r="U485" s="47">
        <f t="shared" si="2520"/>
        <v>6</v>
      </c>
      <c r="V485" s="47">
        <f t="shared" si="2520"/>
        <v>6</v>
      </c>
      <c r="W485" s="102">
        <f>J485</f>
        <v>6</v>
      </c>
      <c r="X485" s="102">
        <f t="shared" si="2517"/>
        <v>0</v>
      </c>
      <c r="Y485" s="102">
        <f t="shared" si="2517"/>
        <v>0</v>
      </c>
      <c r="Z485" s="102">
        <f t="shared" si="2517"/>
        <v>0</v>
      </c>
      <c r="AA485" s="102">
        <f t="shared" si="2517"/>
        <v>0</v>
      </c>
      <c r="AB485" s="102">
        <f t="shared" si="2517"/>
        <v>0</v>
      </c>
      <c r="AC485" s="102">
        <f t="shared" si="2517"/>
        <v>0</v>
      </c>
      <c r="AD485" s="102">
        <f t="shared" si="2517"/>
        <v>0</v>
      </c>
      <c r="AE485" s="102">
        <f t="shared" si="2517"/>
        <v>0</v>
      </c>
      <c r="AF485" s="102">
        <f t="shared" si="2517"/>
        <v>0</v>
      </c>
      <c r="AG485" s="27">
        <f t="shared" ref="AG485" si="2521">IF(T485=0,"",SUM(T485:AF485))</f>
        <v>24</v>
      </c>
      <c r="AH485" s="11">
        <f t="shared" si="2502"/>
        <v>24</v>
      </c>
      <c r="AI485" s="7"/>
      <c r="AJ485" s="7"/>
    </row>
    <row r="486" spans="1:36" s="10" customFormat="1" ht="17.45" customHeight="1" thickBot="1" x14ac:dyDescent="0.3">
      <c r="A486" s="7"/>
      <c r="B486" s="58"/>
      <c r="C486" s="59"/>
      <c r="D486" s="59"/>
      <c r="E486" s="103"/>
      <c r="F486" s="103"/>
      <c r="G486" s="28"/>
      <c r="H486" s="28"/>
      <c r="I486" s="28"/>
      <c r="J486" s="28"/>
      <c r="K486" s="28"/>
      <c r="L486" s="28"/>
      <c r="M486" s="28"/>
      <c r="N486" s="28"/>
      <c r="O486" s="28"/>
      <c r="P486" s="28"/>
      <c r="Q486" s="28"/>
      <c r="R486" s="28"/>
      <c r="S486" s="28"/>
      <c r="T486" s="47"/>
      <c r="U486" s="47"/>
      <c r="V486" s="47"/>
      <c r="W486" s="47"/>
      <c r="X486" s="47"/>
      <c r="Y486" s="47"/>
      <c r="Z486" s="47"/>
      <c r="AA486" s="47"/>
      <c r="AB486" s="47"/>
      <c r="AC486" s="47"/>
      <c r="AD486" s="47"/>
      <c r="AE486" s="47"/>
      <c r="AF486" s="47"/>
      <c r="AG486" s="27"/>
      <c r="AH486" s="18"/>
      <c r="AI486" s="7"/>
      <c r="AJ486" s="7"/>
    </row>
    <row r="487" spans="1:36" customFormat="1" ht="17.45" customHeight="1" x14ac:dyDescent="0.25">
      <c r="A487" s="1" t="s">
        <v>93</v>
      </c>
      <c r="B487" s="41" t="s">
        <v>10</v>
      </c>
      <c r="C487" s="121" t="s">
        <v>134</v>
      </c>
      <c r="D487" s="122"/>
      <c r="E487" s="123" t="str">
        <f>Opsætning!$D$19</f>
        <v>Fredag</v>
      </c>
      <c r="F487" s="124"/>
      <c r="G487" s="156" t="s">
        <v>98</v>
      </c>
      <c r="H487" s="157"/>
      <c r="I487" s="157"/>
      <c r="J487" s="157"/>
      <c r="K487" s="157"/>
      <c r="L487" s="157"/>
      <c r="M487" s="157"/>
      <c r="N487" s="157"/>
      <c r="O487" s="157"/>
      <c r="P487" s="157"/>
      <c r="Q487" s="157"/>
      <c r="R487" s="157"/>
      <c r="S487" s="158"/>
      <c r="T487" s="38"/>
      <c r="U487" s="38"/>
      <c r="V487" s="38"/>
      <c r="W487" s="38"/>
      <c r="X487" s="38"/>
      <c r="Y487" s="38"/>
      <c r="Z487" s="38"/>
      <c r="AA487" s="38"/>
      <c r="AB487" s="38"/>
      <c r="AC487" s="38"/>
      <c r="AD487" s="38"/>
      <c r="AE487" s="38"/>
      <c r="AF487" s="38"/>
      <c r="AG487" s="25" t="s">
        <v>106</v>
      </c>
      <c r="AH487" s="6" t="s">
        <v>107</v>
      </c>
      <c r="AI487" s="1"/>
      <c r="AJ487" s="1"/>
    </row>
    <row r="488" spans="1:36" customFormat="1" ht="17.45" customHeight="1" thickBot="1" x14ac:dyDescent="0.3">
      <c r="A488" s="1"/>
      <c r="B488" s="130" t="s">
        <v>99</v>
      </c>
      <c r="C488" s="131"/>
      <c r="D488" s="131"/>
      <c r="E488" s="131"/>
      <c r="F488" s="131"/>
      <c r="G488" s="159"/>
      <c r="H488" s="159"/>
      <c r="I488" s="159"/>
      <c r="J488" s="159"/>
      <c r="K488" s="159"/>
      <c r="L488" s="159"/>
      <c r="M488" s="159"/>
      <c r="N488" s="159"/>
      <c r="O488" s="159"/>
      <c r="P488" s="159"/>
      <c r="Q488" s="159"/>
      <c r="R488" s="159"/>
      <c r="S488" s="160"/>
      <c r="T488" s="38"/>
      <c r="U488" s="38"/>
      <c r="V488" s="38"/>
      <c r="W488" s="38"/>
      <c r="X488" s="38"/>
      <c r="Y488" s="38"/>
      <c r="Z488" s="38"/>
      <c r="AA488" s="38"/>
      <c r="AB488" s="38"/>
      <c r="AC488" s="38"/>
      <c r="AD488" s="38"/>
      <c r="AE488" s="38"/>
      <c r="AF488" s="38"/>
      <c r="AG488" s="25"/>
      <c r="AH488" s="6"/>
      <c r="AI488" s="1"/>
      <c r="AJ488" s="1"/>
    </row>
    <row r="489" spans="1:36" s="10" customFormat="1" ht="17.45" customHeight="1" x14ac:dyDescent="0.25">
      <c r="A489" s="7">
        <f>B489</f>
        <v>1</v>
      </c>
      <c r="B489" s="112">
        <v>1</v>
      </c>
      <c r="C489" s="44"/>
      <c r="D489" s="44" t="s">
        <v>89</v>
      </c>
      <c r="E489" s="111" t="str">
        <f>'Opsætning1-5 (2)'!$D$7</f>
        <v>Highbar squat</v>
      </c>
      <c r="F489" s="111"/>
      <c r="G489" s="8">
        <v>65</v>
      </c>
      <c r="H489" s="8">
        <v>65</v>
      </c>
      <c r="I489" s="9">
        <v>65</v>
      </c>
      <c r="J489" s="9">
        <v>65</v>
      </c>
      <c r="K489" s="9">
        <v>65</v>
      </c>
      <c r="L489" s="9"/>
      <c r="M489" s="9"/>
      <c r="N489" s="9"/>
      <c r="O489" s="9"/>
      <c r="P489" s="9"/>
      <c r="Q489" s="9"/>
      <c r="R489" s="9"/>
      <c r="S489" s="9"/>
      <c r="T489" s="47">
        <f>MROUND(G489*$D490*0.01,2.5)</f>
        <v>77.5</v>
      </c>
      <c r="U489" s="47">
        <f t="shared" ref="U489:AF489" si="2522">MROUND(H489*$D490*0.01,2.5)</f>
        <v>77.5</v>
      </c>
      <c r="V489" s="47">
        <f t="shared" si="2522"/>
        <v>77.5</v>
      </c>
      <c r="W489" s="47">
        <f t="shared" si="2522"/>
        <v>77.5</v>
      </c>
      <c r="X489" s="47">
        <f t="shared" si="2522"/>
        <v>77.5</v>
      </c>
      <c r="Y489" s="47">
        <f t="shared" si="2522"/>
        <v>0</v>
      </c>
      <c r="Z489" s="47">
        <f t="shared" si="2522"/>
        <v>0</v>
      </c>
      <c r="AA489" s="47">
        <f t="shared" si="2522"/>
        <v>0</v>
      </c>
      <c r="AB489" s="47">
        <f t="shared" si="2522"/>
        <v>0</v>
      </c>
      <c r="AC489" s="47">
        <f t="shared" si="2522"/>
        <v>0</v>
      </c>
      <c r="AD489" s="47">
        <f t="shared" si="2522"/>
        <v>0</v>
      </c>
      <c r="AE489" s="47">
        <f t="shared" si="2522"/>
        <v>0</v>
      </c>
      <c r="AF489" s="47">
        <f t="shared" si="2522"/>
        <v>0</v>
      </c>
      <c r="AG489" s="27">
        <f>IF(T489=0,"",SUMPRODUCT(T489:AF489,T490:AF490))</f>
        <v>1550</v>
      </c>
      <c r="AH489" s="11">
        <f>SUM(T489:AF489)</f>
        <v>387.5</v>
      </c>
      <c r="AI489" s="7"/>
      <c r="AJ489" s="7"/>
    </row>
    <row r="490" spans="1:36" s="10" customFormat="1" ht="17.45" customHeight="1" x14ac:dyDescent="0.25">
      <c r="A490" s="7">
        <f>B489</f>
        <v>1</v>
      </c>
      <c r="B490" s="112"/>
      <c r="C490" s="51" t="s">
        <v>102</v>
      </c>
      <c r="D490" s="51">
        <f>Opsætning!$D$9</f>
        <v>120</v>
      </c>
      <c r="E490" s="111" t="s">
        <v>100</v>
      </c>
      <c r="F490" s="111"/>
      <c r="G490" s="12">
        <v>4</v>
      </c>
      <c r="H490" s="12">
        <v>4</v>
      </c>
      <c r="I490" s="13">
        <v>4</v>
      </c>
      <c r="J490" s="13">
        <v>4</v>
      </c>
      <c r="K490" s="13">
        <v>4</v>
      </c>
      <c r="L490" s="13"/>
      <c r="M490" s="13"/>
      <c r="N490" s="13"/>
      <c r="O490" s="13"/>
      <c r="P490" s="13"/>
      <c r="Q490" s="13"/>
      <c r="R490" s="13"/>
      <c r="S490" s="13"/>
      <c r="T490" s="47">
        <f t="shared" ref="T490:AF490" si="2523">IF(G490="",,G490)</f>
        <v>4</v>
      </c>
      <c r="U490" s="47">
        <f t="shared" si="2523"/>
        <v>4</v>
      </c>
      <c r="V490" s="47">
        <f t="shared" si="2523"/>
        <v>4</v>
      </c>
      <c r="W490" s="47">
        <f t="shared" si="2523"/>
        <v>4</v>
      </c>
      <c r="X490" s="47">
        <f t="shared" si="2523"/>
        <v>4</v>
      </c>
      <c r="Y490" s="47">
        <f t="shared" si="2523"/>
        <v>0</v>
      </c>
      <c r="Z490" s="47">
        <f t="shared" si="2523"/>
        <v>0</v>
      </c>
      <c r="AA490" s="47">
        <f t="shared" si="2523"/>
        <v>0</v>
      </c>
      <c r="AB490" s="47">
        <f t="shared" si="2523"/>
        <v>0</v>
      </c>
      <c r="AC490" s="47">
        <f t="shared" si="2523"/>
        <v>0</v>
      </c>
      <c r="AD490" s="47">
        <f t="shared" si="2523"/>
        <v>0</v>
      </c>
      <c r="AE490" s="47">
        <f t="shared" si="2523"/>
        <v>0</v>
      </c>
      <c r="AF490" s="47">
        <f t="shared" si="2523"/>
        <v>0</v>
      </c>
      <c r="AG490" s="27">
        <f>IF(T490=0,"",SUM(T490:AF490))</f>
        <v>20</v>
      </c>
      <c r="AH490" s="11">
        <f t="shared" ref="AH490:AH496" si="2524">SUM(T490:AF490)</f>
        <v>20</v>
      </c>
      <c r="AI490" s="7"/>
      <c r="AJ490" s="7"/>
    </row>
    <row r="491" spans="1:36" s="10" customFormat="1" ht="17.45" customHeight="1" x14ac:dyDescent="0.25">
      <c r="A491" s="7">
        <f t="shared" ref="A491" si="2525">B491</f>
        <v>2</v>
      </c>
      <c r="B491" s="112">
        <v>2</v>
      </c>
      <c r="C491" s="44"/>
      <c r="D491" s="44" t="s">
        <v>101</v>
      </c>
      <c r="E491" s="111" t="str">
        <f>'Opsætning1-5 (2)'!$D$16</f>
        <v>Bænk til klods 50mm</v>
      </c>
      <c r="F491" s="111"/>
      <c r="G491" s="14">
        <v>80</v>
      </c>
      <c r="H491" s="14">
        <v>80</v>
      </c>
      <c r="I491" s="14">
        <v>82</v>
      </c>
      <c r="J491" s="14">
        <v>86</v>
      </c>
      <c r="K491" s="14">
        <v>86</v>
      </c>
      <c r="L491" s="14">
        <v>86</v>
      </c>
      <c r="M491" s="14"/>
      <c r="N491" s="14"/>
      <c r="O491" s="14"/>
      <c r="P491" s="14"/>
      <c r="Q491" s="14"/>
      <c r="R491" s="14"/>
      <c r="S491" s="14"/>
      <c r="T491" s="47">
        <f t="shared" ref="T491:AF491" si="2526">MROUND(G491*$D492*0.01,2.5)</f>
        <v>65</v>
      </c>
      <c r="U491" s="47">
        <f t="shared" si="2526"/>
        <v>65</v>
      </c>
      <c r="V491" s="47">
        <f t="shared" si="2526"/>
        <v>65</v>
      </c>
      <c r="W491" s="47">
        <f t="shared" si="2526"/>
        <v>70</v>
      </c>
      <c r="X491" s="47">
        <f t="shared" si="2526"/>
        <v>70</v>
      </c>
      <c r="Y491" s="47">
        <f t="shared" si="2526"/>
        <v>70</v>
      </c>
      <c r="Z491" s="47">
        <f t="shared" si="2526"/>
        <v>0</v>
      </c>
      <c r="AA491" s="47">
        <f t="shared" si="2526"/>
        <v>0</v>
      </c>
      <c r="AB491" s="47">
        <f t="shared" si="2526"/>
        <v>0</v>
      </c>
      <c r="AC491" s="47">
        <f t="shared" si="2526"/>
        <v>0</v>
      </c>
      <c r="AD491" s="47">
        <f t="shared" si="2526"/>
        <v>0</v>
      </c>
      <c r="AE491" s="47">
        <f t="shared" si="2526"/>
        <v>0</v>
      </c>
      <c r="AF491" s="47">
        <f t="shared" si="2526"/>
        <v>0</v>
      </c>
      <c r="AG491" s="27">
        <f t="shared" ref="AG491" si="2527">IF(T491=0,"",SUMPRODUCT(T491:AF491,T492:AF492))</f>
        <v>1280</v>
      </c>
      <c r="AH491" s="11">
        <f t="shared" si="2524"/>
        <v>405</v>
      </c>
      <c r="AI491" s="7"/>
      <c r="AJ491" s="7"/>
    </row>
    <row r="492" spans="1:36" s="10" customFormat="1" ht="17.45" customHeight="1" x14ac:dyDescent="0.25">
      <c r="A492" s="7">
        <f t="shared" ref="A492" si="2528">B491</f>
        <v>2</v>
      </c>
      <c r="B492" s="112"/>
      <c r="C492" s="51" t="s">
        <v>102</v>
      </c>
      <c r="D492" s="51">
        <f>Opsætning!$D$10</f>
        <v>80</v>
      </c>
      <c r="E492" s="111" t="s">
        <v>100</v>
      </c>
      <c r="F492" s="111"/>
      <c r="G492" s="13">
        <v>4</v>
      </c>
      <c r="H492" s="13">
        <v>3</v>
      </c>
      <c r="I492" s="13">
        <v>3</v>
      </c>
      <c r="J492" s="13">
        <v>3</v>
      </c>
      <c r="K492" s="13">
        <v>3</v>
      </c>
      <c r="L492" s="13">
        <v>3</v>
      </c>
      <c r="M492" s="13"/>
      <c r="N492" s="13"/>
      <c r="O492" s="13"/>
      <c r="P492" s="13"/>
      <c r="Q492" s="13"/>
      <c r="R492" s="13"/>
      <c r="S492" s="13"/>
      <c r="T492" s="47">
        <f t="shared" ref="T492:AF492" si="2529">IF(G492="",,G492)</f>
        <v>4</v>
      </c>
      <c r="U492" s="47">
        <f t="shared" si="2529"/>
        <v>3</v>
      </c>
      <c r="V492" s="47">
        <f t="shared" si="2529"/>
        <v>3</v>
      </c>
      <c r="W492" s="47">
        <f t="shared" si="2529"/>
        <v>3</v>
      </c>
      <c r="X492" s="47">
        <f t="shared" si="2529"/>
        <v>3</v>
      </c>
      <c r="Y492" s="47">
        <f t="shared" si="2529"/>
        <v>3</v>
      </c>
      <c r="Z492" s="47">
        <f t="shared" si="2529"/>
        <v>0</v>
      </c>
      <c r="AA492" s="47">
        <f t="shared" si="2529"/>
        <v>0</v>
      </c>
      <c r="AB492" s="47">
        <f t="shared" si="2529"/>
        <v>0</v>
      </c>
      <c r="AC492" s="47">
        <f t="shared" si="2529"/>
        <v>0</v>
      </c>
      <c r="AD492" s="47">
        <f t="shared" si="2529"/>
        <v>0</v>
      </c>
      <c r="AE492" s="47">
        <f t="shared" si="2529"/>
        <v>0</v>
      </c>
      <c r="AF492" s="47">
        <f t="shared" si="2529"/>
        <v>0</v>
      </c>
      <c r="AG492" s="27">
        <f t="shared" ref="AG492" si="2530">IF(T492=0,"",SUM(T492:AF492))</f>
        <v>19</v>
      </c>
      <c r="AH492" s="11">
        <f t="shared" si="2524"/>
        <v>19</v>
      </c>
      <c r="AI492" s="7"/>
      <c r="AJ492" s="7"/>
    </row>
    <row r="493" spans="1:36" s="10" customFormat="1" ht="17.45" customHeight="1" x14ac:dyDescent="0.25">
      <c r="A493" s="7">
        <f t="shared" ref="A493" si="2531">B493</f>
        <v>3</v>
      </c>
      <c r="B493" s="112">
        <v>3</v>
      </c>
      <c r="C493" s="44"/>
      <c r="D493" s="44" t="s">
        <v>92</v>
      </c>
      <c r="E493" s="111" t="str">
        <f>'Opsætning1-5 (2)'!$D$20</f>
        <v>Konventionel dødløft m. stop under knæ</v>
      </c>
      <c r="F493" s="111"/>
      <c r="G493" s="8">
        <v>78</v>
      </c>
      <c r="H493" s="8">
        <v>78</v>
      </c>
      <c r="I493" s="9">
        <v>78</v>
      </c>
      <c r="J493" s="9">
        <v>78</v>
      </c>
      <c r="K493" s="16"/>
      <c r="L493" s="16"/>
      <c r="M493" s="14"/>
      <c r="N493" s="14"/>
      <c r="O493" s="14"/>
      <c r="P493" s="14"/>
      <c r="Q493" s="14"/>
      <c r="R493" s="14"/>
      <c r="S493" s="14"/>
      <c r="T493" s="47">
        <f t="shared" ref="T493:AF493" si="2532">MROUND(G493*$D494*0.01,2.5)</f>
        <v>117.5</v>
      </c>
      <c r="U493" s="47">
        <f t="shared" si="2532"/>
        <v>117.5</v>
      </c>
      <c r="V493" s="47">
        <f t="shared" si="2532"/>
        <v>117.5</v>
      </c>
      <c r="W493" s="47">
        <f t="shared" si="2532"/>
        <v>117.5</v>
      </c>
      <c r="X493" s="47">
        <f t="shared" si="2532"/>
        <v>0</v>
      </c>
      <c r="Y493" s="47">
        <f t="shared" si="2532"/>
        <v>0</v>
      </c>
      <c r="Z493" s="47">
        <f t="shared" si="2532"/>
        <v>0</v>
      </c>
      <c r="AA493" s="47">
        <f t="shared" si="2532"/>
        <v>0</v>
      </c>
      <c r="AB493" s="47">
        <f t="shared" si="2532"/>
        <v>0</v>
      </c>
      <c r="AC493" s="47">
        <f t="shared" si="2532"/>
        <v>0</v>
      </c>
      <c r="AD493" s="47">
        <f t="shared" si="2532"/>
        <v>0</v>
      </c>
      <c r="AE493" s="47">
        <f t="shared" si="2532"/>
        <v>0</v>
      </c>
      <c r="AF493" s="47">
        <f t="shared" si="2532"/>
        <v>0</v>
      </c>
      <c r="AG493" s="27">
        <f t="shared" ref="AG493" si="2533">IF(T493=0,"",SUMPRODUCT(T493:AF493,T494:AF494))</f>
        <v>1880</v>
      </c>
      <c r="AH493" s="11">
        <f t="shared" si="2524"/>
        <v>470</v>
      </c>
      <c r="AI493" s="7"/>
      <c r="AJ493" s="7"/>
    </row>
    <row r="494" spans="1:36" s="10" customFormat="1" ht="17.45" customHeight="1" x14ac:dyDescent="0.25">
      <c r="A494" s="7">
        <f t="shared" ref="A494" si="2534">B493</f>
        <v>3</v>
      </c>
      <c r="B494" s="112"/>
      <c r="C494" s="51" t="s">
        <v>102</v>
      </c>
      <c r="D494" s="51">
        <f>Opsætning!$D$11</f>
        <v>150</v>
      </c>
      <c r="E494" s="111" t="s">
        <v>100</v>
      </c>
      <c r="F494" s="111"/>
      <c r="G494" s="12">
        <v>4</v>
      </c>
      <c r="H494" s="12">
        <v>4</v>
      </c>
      <c r="I494" s="13">
        <v>4</v>
      </c>
      <c r="J494" s="13">
        <v>4</v>
      </c>
      <c r="K494" s="12"/>
      <c r="L494" s="12"/>
      <c r="M494" s="13"/>
      <c r="N494" s="13"/>
      <c r="O494" s="13"/>
      <c r="P494" s="13"/>
      <c r="Q494" s="13"/>
      <c r="R494" s="13"/>
      <c r="S494" s="13"/>
      <c r="T494" s="47">
        <f t="shared" ref="T494:AF494" si="2535">IF(G494="",,G494)</f>
        <v>4</v>
      </c>
      <c r="U494" s="47">
        <f t="shared" si="2535"/>
        <v>4</v>
      </c>
      <c r="V494" s="47">
        <f t="shared" si="2535"/>
        <v>4</v>
      </c>
      <c r="W494" s="47">
        <f t="shared" si="2535"/>
        <v>4</v>
      </c>
      <c r="X494" s="47">
        <f t="shared" si="2535"/>
        <v>0</v>
      </c>
      <c r="Y494" s="47">
        <f t="shared" si="2535"/>
        <v>0</v>
      </c>
      <c r="Z494" s="47">
        <f t="shared" si="2535"/>
        <v>0</v>
      </c>
      <c r="AA494" s="47">
        <f t="shared" si="2535"/>
        <v>0</v>
      </c>
      <c r="AB494" s="47">
        <f t="shared" si="2535"/>
        <v>0</v>
      </c>
      <c r="AC494" s="47">
        <f t="shared" si="2535"/>
        <v>0</v>
      </c>
      <c r="AD494" s="47">
        <f t="shared" si="2535"/>
        <v>0</v>
      </c>
      <c r="AE494" s="47">
        <f t="shared" si="2535"/>
        <v>0</v>
      </c>
      <c r="AF494" s="47">
        <f t="shared" si="2535"/>
        <v>0</v>
      </c>
      <c r="AG494" s="27">
        <f t="shared" ref="AG494" si="2536">IF(T494=0,"",SUM(T494:AF494))</f>
        <v>16</v>
      </c>
      <c r="AH494" s="11">
        <f t="shared" si="2524"/>
        <v>16</v>
      </c>
      <c r="AI494" s="7"/>
      <c r="AJ494" s="7"/>
    </row>
    <row r="495" spans="1:36" s="10" customFormat="1" ht="17.45" customHeight="1" x14ac:dyDescent="0.25">
      <c r="A495" s="7">
        <f t="shared" ref="A495" si="2537">B495</f>
        <v>4</v>
      </c>
      <c r="B495" s="132">
        <v>4</v>
      </c>
      <c r="C495" s="44"/>
      <c r="D495" s="44"/>
      <c r="E495" s="134" t="s">
        <v>53</v>
      </c>
      <c r="F495" s="135"/>
      <c r="G495" s="56" t="s">
        <v>170</v>
      </c>
      <c r="H495" s="56" t="s">
        <v>170</v>
      </c>
      <c r="I495" s="56" t="s">
        <v>170</v>
      </c>
      <c r="J495" s="56"/>
      <c r="K495" s="14"/>
      <c r="L495" s="14"/>
      <c r="M495" s="14"/>
      <c r="N495" s="14"/>
      <c r="O495" s="14"/>
      <c r="P495" s="14"/>
      <c r="Q495" s="14"/>
      <c r="R495" s="14"/>
      <c r="S495" s="14"/>
      <c r="T495" s="102" t="str">
        <f>G495</f>
        <v>BW</v>
      </c>
      <c r="U495" s="102" t="str">
        <f t="shared" ref="U495:V495" si="2538">H495</f>
        <v>BW</v>
      </c>
      <c r="V495" s="102" t="str">
        <f t="shared" si="2538"/>
        <v>BW</v>
      </c>
      <c r="W495" s="102">
        <f>J495</f>
        <v>0</v>
      </c>
      <c r="X495" s="102">
        <f t="shared" ref="X495:AF496" si="2539">K495</f>
        <v>0</v>
      </c>
      <c r="Y495" s="102">
        <f t="shared" si="2539"/>
        <v>0</v>
      </c>
      <c r="Z495" s="102">
        <f t="shared" si="2539"/>
        <v>0</v>
      </c>
      <c r="AA495" s="102">
        <f t="shared" si="2539"/>
        <v>0</v>
      </c>
      <c r="AB495" s="102">
        <f t="shared" si="2539"/>
        <v>0</v>
      </c>
      <c r="AC495" s="102">
        <f t="shared" si="2539"/>
        <v>0</v>
      </c>
      <c r="AD495" s="102">
        <f t="shared" si="2539"/>
        <v>0</v>
      </c>
      <c r="AE495" s="102">
        <f t="shared" si="2539"/>
        <v>0</v>
      </c>
      <c r="AF495" s="102">
        <f t="shared" si="2539"/>
        <v>0</v>
      </c>
      <c r="AG495" s="27">
        <f t="shared" ref="AG495" si="2540">IF(T495=0,"",SUMPRODUCT(T495:AF495,T496:AF496))</f>
        <v>0</v>
      </c>
      <c r="AH495" s="11">
        <f t="shared" si="2524"/>
        <v>0</v>
      </c>
      <c r="AI495" s="7"/>
      <c r="AJ495" s="7"/>
    </row>
    <row r="496" spans="1:36" s="10" customFormat="1" ht="17.45" customHeight="1" x14ac:dyDescent="0.25">
      <c r="A496" s="7">
        <f t="shared" ref="A496" si="2541">B495</f>
        <v>4</v>
      </c>
      <c r="B496" s="133"/>
      <c r="C496" s="51"/>
      <c r="D496" s="51" t="e">
        <f>_xlfn.IFS(D495="squat",Opsætning!#REF!,D495="bænk",Opsætning!#REF!,D495="dødløft",Opsætning!#REF!)</f>
        <v>#N/A</v>
      </c>
      <c r="E496" s="134" t="s">
        <v>100</v>
      </c>
      <c r="F496" s="136"/>
      <c r="G496" s="52">
        <v>12</v>
      </c>
      <c r="H496" s="52">
        <v>12</v>
      </c>
      <c r="I496" s="52">
        <v>12</v>
      </c>
      <c r="J496" s="52"/>
      <c r="K496" s="13"/>
      <c r="L496" s="13"/>
      <c r="M496" s="13"/>
      <c r="N496" s="13"/>
      <c r="O496" s="13"/>
      <c r="P496" s="13"/>
      <c r="Q496" s="13"/>
      <c r="R496" s="13"/>
      <c r="S496" s="13"/>
      <c r="T496" s="47">
        <f t="shared" ref="T496:V496" si="2542">IF(G496="",,G496)</f>
        <v>12</v>
      </c>
      <c r="U496" s="47">
        <f t="shared" si="2542"/>
        <v>12</v>
      </c>
      <c r="V496" s="47">
        <f t="shared" si="2542"/>
        <v>12</v>
      </c>
      <c r="W496" s="102">
        <f>J496</f>
        <v>0</v>
      </c>
      <c r="X496" s="102">
        <f t="shared" si="2539"/>
        <v>0</v>
      </c>
      <c r="Y496" s="102">
        <f t="shared" si="2539"/>
        <v>0</v>
      </c>
      <c r="Z496" s="102">
        <f t="shared" si="2539"/>
        <v>0</v>
      </c>
      <c r="AA496" s="102">
        <f t="shared" si="2539"/>
        <v>0</v>
      </c>
      <c r="AB496" s="102">
        <f t="shared" si="2539"/>
        <v>0</v>
      </c>
      <c r="AC496" s="102">
        <f t="shared" si="2539"/>
        <v>0</v>
      </c>
      <c r="AD496" s="102">
        <f t="shared" si="2539"/>
        <v>0</v>
      </c>
      <c r="AE496" s="102">
        <f t="shared" si="2539"/>
        <v>0</v>
      </c>
      <c r="AF496" s="102">
        <f t="shared" si="2539"/>
        <v>0</v>
      </c>
      <c r="AG496" s="27">
        <f t="shared" ref="AG496" si="2543">IF(T496=0,"",SUM(T496:AF496))</f>
        <v>36</v>
      </c>
      <c r="AH496" s="11">
        <f t="shared" si="2524"/>
        <v>36</v>
      </c>
      <c r="AI496" s="7"/>
      <c r="AJ496" s="7"/>
    </row>
    <row r="497" spans="1:36" customFormat="1" ht="24.6" customHeight="1" x14ac:dyDescent="0.25">
      <c r="A497" s="1"/>
      <c r="B497" s="19"/>
      <c r="C497" s="24"/>
      <c r="D497" s="24"/>
      <c r="E497" s="24"/>
      <c r="F497" s="24"/>
      <c r="G497" s="23"/>
      <c r="H497" s="23"/>
      <c r="I497" s="23"/>
      <c r="J497" s="23"/>
      <c r="K497" s="23"/>
      <c r="L497" s="23"/>
      <c r="M497" s="23"/>
      <c r="N497" s="23"/>
      <c r="O497" s="23"/>
      <c r="P497" s="23"/>
      <c r="Q497" s="23"/>
      <c r="R497" s="23"/>
      <c r="S497" s="23"/>
      <c r="T497" s="24"/>
      <c r="U497" s="24"/>
      <c r="V497" s="24"/>
      <c r="W497" s="24"/>
      <c r="X497" s="24"/>
      <c r="Y497" s="24"/>
      <c r="Z497" s="24"/>
      <c r="AA497" s="24"/>
      <c r="AB497" s="24"/>
      <c r="AC497" s="24"/>
      <c r="AD497" s="24"/>
      <c r="AE497" s="24"/>
      <c r="AF497" s="24"/>
      <c r="AG497" s="25"/>
      <c r="AH497" s="6"/>
      <c r="AI497" s="1"/>
      <c r="AJ497" s="1"/>
    </row>
    <row r="498" spans="1:36" customFormat="1" ht="32.450000000000003" customHeight="1" x14ac:dyDescent="0.25">
      <c r="A498" s="1"/>
      <c r="B498" s="148" t="s">
        <v>113</v>
      </c>
      <c r="C498" s="149"/>
      <c r="D498" s="149"/>
      <c r="E498" s="149"/>
      <c r="F498" s="149" t="s">
        <v>89</v>
      </c>
      <c r="G498" s="149"/>
      <c r="H498" s="149"/>
      <c r="I498" s="149"/>
      <c r="J498" s="149"/>
      <c r="K498" s="149"/>
      <c r="L498" s="149"/>
      <c r="M498" s="149"/>
      <c r="N498" s="149"/>
      <c r="O498" s="149"/>
      <c r="P498" s="149"/>
      <c r="Q498" s="149"/>
      <c r="R498" s="149"/>
      <c r="S498" s="149"/>
      <c r="T498" s="149"/>
      <c r="U498" s="149"/>
      <c r="V498" s="149" t="s">
        <v>40</v>
      </c>
      <c r="W498" s="149"/>
      <c r="X498" s="149"/>
      <c r="Y498" s="149"/>
      <c r="Z498" s="149"/>
      <c r="AA498" s="149"/>
      <c r="AB498" s="149" t="s">
        <v>92</v>
      </c>
      <c r="AC498" s="149"/>
      <c r="AD498" s="149"/>
      <c r="AE498" s="149"/>
      <c r="AF498" s="149"/>
      <c r="AG498" s="149"/>
      <c r="AH498" s="150"/>
      <c r="AI498" s="1"/>
      <c r="AJ498" s="1"/>
    </row>
    <row r="499" spans="1:36" customFormat="1" ht="21.95" customHeight="1" x14ac:dyDescent="0.25">
      <c r="A499" s="1"/>
      <c r="B499" s="151" t="s">
        <v>114</v>
      </c>
      <c r="C499" s="152"/>
      <c r="D499" s="152"/>
      <c r="E499" s="152"/>
      <c r="F499" s="153">
        <f>SUMIF(D456:D496,"squat",AG456:AG496)</f>
        <v>6797.5</v>
      </c>
      <c r="G499" s="153"/>
      <c r="H499" s="153"/>
      <c r="I499" s="153"/>
      <c r="J499" s="153"/>
      <c r="K499" s="153"/>
      <c r="L499" s="153"/>
      <c r="M499" s="153"/>
      <c r="N499" s="153"/>
      <c r="O499" s="153"/>
      <c r="P499" s="153"/>
      <c r="Q499" s="153"/>
      <c r="R499" s="153"/>
      <c r="S499" s="153"/>
      <c r="T499" s="153"/>
      <c r="U499" s="153"/>
      <c r="V499" s="154">
        <f>SUMIF(D456:D496,"Bænk",AG456:AG497)</f>
        <v>6732.5</v>
      </c>
      <c r="W499" s="154"/>
      <c r="X499" s="154"/>
      <c r="Y499" s="154"/>
      <c r="Z499" s="154"/>
      <c r="AA499" s="154"/>
      <c r="AB499" s="153">
        <f>SUMIF(D456:D496,"dødløft",AG456:AG497)</f>
        <v>8135</v>
      </c>
      <c r="AC499" s="153"/>
      <c r="AD499" s="153"/>
      <c r="AE499" s="153"/>
      <c r="AF499" s="153"/>
      <c r="AG499" s="153"/>
      <c r="AH499" s="155"/>
      <c r="AI499" s="20">
        <f>(AB499+F499+V499)*1.5/3</f>
        <v>10832.5</v>
      </c>
      <c r="AJ499" s="1"/>
    </row>
    <row r="500" spans="1:36" customFormat="1" ht="21.95" customHeight="1" thickBot="1" x14ac:dyDescent="0.3">
      <c r="A500" s="1"/>
      <c r="B500" s="146" t="s">
        <v>115</v>
      </c>
      <c r="C500" s="147"/>
      <c r="D500" s="147"/>
      <c r="E500" s="147"/>
      <c r="F500" s="109">
        <f>(SUMIF(D456:D496,"squat",AG456:AG496)/SUMIF(D456:D496,"squat",AG457:AG497))/Opsætning!$D$9</f>
        <v>0.69080284552845528</v>
      </c>
      <c r="G500" s="109"/>
      <c r="H500" s="109"/>
      <c r="I500" s="109"/>
      <c r="J500" s="109"/>
      <c r="K500" s="109"/>
      <c r="L500" s="109"/>
      <c r="M500" s="109"/>
      <c r="N500" s="109"/>
      <c r="O500" s="109"/>
      <c r="P500" s="109"/>
      <c r="Q500" s="109"/>
      <c r="R500" s="109"/>
      <c r="S500" s="109"/>
      <c r="T500" s="109"/>
      <c r="U500" s="109"/>
      <c r="V500" s="109">
        <f>SUMIF(D456:D496,"Bænk",AG456:AG497)/SUMIF(D456:D496,"Bænk",AG457:AG497)/Opsætning!$D$10</f>
        <v>0.7581644144144144</v>
      </c>
      <c r="W500" s="109"/>
      <c r="X500" s="109"/>
      <c r="Y500" s="109"/>
      <c r="Z500" s="109"/>
      <c r="AA500" s="109"/>
      <c r="AB500" s="109">
        <f>SUMIF(D456:D496,"dødløft",AG456:AG497)/SUMIF(D456:D496,"dødløft",AG457:AG497)/Opsætning!$D$11</f>
        <v>0.72311111111111115</v>
      </c>
      <c r="AC500" s="109"/>
      <c r="AD500" s="109"/>
      <c r="AE500" s="109"/>
      <c r="AF500" s="109"/>
      <c r="AG500" s="109"/>
      <c r="AH500" s="110"/>
      <c r="AI500" s="1"/>
      <c r="AJ500" s="1"/>
    </row>
  </sheetData>
  <sheetProtection selectLockedCells="1" selectUnlockedCells="1"/>
  <mergeCells count="830">
    <mergeCell ref="B500:E500"/>
    <mergeCell ref="F500:U500"/>
    <mergeCell ref="V500:AA500"/>
    <mergeCell ref="AB500:AH500"/>
    <mergeCell ref="B495:B496"/>
    <mergeCell ref="E495:F495"/>
    <mergeCell ref="E496:F496"/>
    <mergeCell ref="B498:E498"/>
    <mergeCell ref="F498:U498"/>
    <mergeCell ref="V498:AA498"/>
    <mergeCell ref="AB498:AH498"/>
    <mergeCell ref="B499:E499"/>
    <mergeCell ref="F499:U499"/>
    <mergeCell ref="V499:AA499"/>
    <mergeCell ref="AB499:AH499"/>
    <mergeCell ref="B489:B490"/>
    <mergeCell ref="E489:F489"/>
    <mergeCell ref="E490:F490"/>
    <mergeCell ref="B491:B492"/>
    <mergeCell ref="E491:F491"/>
    <mergeCell ref="E492:F492"/>
    <mergeCell ref="B493:B494"/>
    <mergeCell ref="E493:F493"/>
    <mergeCell ref="E494:F494"/>
    <mergeCell ref="B482:B483"/>
    <mergeCell ref="E482:F482"/>
    <mergeCell ref="E483:F483"/>
    <mergeCell ref="B484:B485"/>
    <mergeCell ref="E484:F484"/>
    <mergeCell ref="E485:F485"/>
    <mergeCell ref="C487:D487"/>
    <mergeCell ref="E487:F487"/>
    <mergeCell ref="G487:S488"/>
    <mergeCell ref="B488:F488"/>
    <mergeCell ref="C476:D476"/>
    <mergeCell ref="E476:F476"/>
    <mergeCell ref="G476:S477"/>
    <mergeCell ref="B477:F477"/>
    <mergeCell ref="B478:B479"/>
    <mergeCell ref="E478:F478"/>
    <mergeCell ref="E479:F479"/>
    <mergeCell ref="B480:B481"/>
    <mergeCell ref="E480:F480"/>
    <mergeCell ref="E481:F481"/>
    <mergeCell ref="B469:B470"/>
    <mergeCell ref="E469:F469"/>
    <mergeCell ref="E470:F470"/>
    <mergeCell ref="B471:B472"/>
    <mergeCell ref="E471:F471"/>
    <mergeCell ref="E472:F472"/>
    <mergeCell ref="B473:B474"/>
    <mergeCell ref="E473:F473"/>
    <mergeCell ref="E474:F474"/>
    <mergeCell ref="B462:B463"/>
    <mergeCell ref="E462:F462"/>
    <mergeCell ref="E463:F463"/>
    <mergeCell ref="C465:D465"/>
    <mergeCell ref="E465:F465"/>
    <mergeCell ref="G465:S466"/>
    <mergeCell ref="AG465:AH465"/>
    <mergeCell ref="B466:F466"/>
    <mergeCell ref="B467:B468"/>
    <mergeCell ref="E467:F467"/>
    <mergeCell ref="E468:F468"/>
    <mergeCell ref="B456:B457"/>
    <mergeCell ref="E456:F456"/>
    <mergeCell ref="E457:F457"/>
    <mergeCell ref="B458:B459"/>
    <mergeCell ref="E458:F458"/>
    <mergeCell ref="E459:F459"/>
    <mergeCell ref="B460:B461"/>
    <mergeCell ref="E460:F460"/>
    <mergeCell ref="E461:F461"/>
    <mergeCell ref="B452:C452"/>
    <mergeCell ref="D452:F452"/>
    <mergeCell ref="X452:Z452"/>
    <mergeCell ref="AB452:AC452"/>
    <mergeCell ref="B453:F453"/>
    <mergeCell ref="C454:D454"/>
    <mergeCell ref="E454:F454"/>
    <mergeCell ref="G454:S455"/>
    <mergeCell ref="AG454:AH454"/>
    <mergeCell ref="B455:F455"/>
    <mergeCell ref="AB448:AH448"/>
    <mergeCell ref="B449:E449"/>
    <mergeCell ref="F449:U449"/>
    <mergeCell ref="V449:AA449"/>
    <mergeCell ref="AB449:AH449"/>
    <mergeCell ref="B450:E450"/>
    <mergeCell ref="F450:U450"/>
    <mergeCell ref="V450:AA450"/>
    <mergeCell ref="AB450:AH450"/>
    <mergeCell ref="B443:B444"/>
    <mergeCell ref="E443:F443"/>
    <mergeCell ref="E444:F444"/>
    <mergeCell ref="B445:B446"/>
    <mergeCell ref="E445:F445"/>
    <mergeCell ref="E446:F446"/>
    <mergeCell ref="B448:E448"/>
    <mergeCell ref="F448:U448"/>
    <mergeCell ref="V448:AA448"/>
    <mergeCell ref="C437:D437"/>
    <mergeCell ref="E437:F437"/>
    <mergeCell ref="G437:S438"/>
    <mergeCell ref="B438:F438"/>
    <mergeCell ref="B439:B440"/>
    <mergeCell ref="E439:F439"/>
    <mergeCell ref="E440:F440"/>
    <mergeCell ref="B441:B442"/>
    <mergeCell ref="E441:F441"/>
    <mergeCell ref="E442:F442"/>
    <mergeCell ref="B430:B431"/>
    <mergeCell ref="E430:F430"/>
    <mergeCell ref="E431:F431"/>
    <mergeCell ref="B432:B433"/>
    <mergeCell ref="E432:F432"/>
    <mergeCell ref="E433:F433"/>
    <mergeCell ref="B434:B435"/>
    <mergeCell ref="E434:F434"/>
    <mergeCell ref="E435:F435"/>
    <mergeCell ref="B423:B424"/>
    <mergeCell ref="E423:F423"/>
    <mergeCell ref="E424:F424"/>
    <mergeCell ref="C426:D426"/>
    <mergeCell ref="E426:F426"/>
    <mergeCell ref="G426:S427"/>
    <mergeCell ref="B427:F427"/>
    <mergeCell ref="B428:B429"/>
    <mergeCell ref="E428:F428"/>
    <mergeCell ref="E429:F429"/>
    <mergeCell ref="AG415:AH415"/>
    <mergeCell ref="B416:F416"/>
    <mergeCell ref="B417:B418"/>
    <mergeCell ref="E417:F417"/>
    <mergeCell ref="E418:F418"/>
    <mergeCell ref="B419:B420"/>
    <mergeCell ref="E419:F419"/>
    <mergeCell ref="E420:F420"/>
    <mergeCell ref="B421:B422"/>
    <mergeCell ref="E421:F421"/>
    <mergeCell ref="E422:F422"/>
    <mergeCell ref="B410:B411"/>
    <mergeCell ref="E410:F410"/>
    <mergeCell ref="E411:F411"/>
    <mergeCell ref="B412:B413"/>
    <mergeCell ref="E412:F412"/>
    <mergeCell ref="E413:F413"/>
    <mergeCell ref="C415:D415"/>
    <mergeCell ref="E415:F415"/>
    <mergeCell ref="G415:S416"/>
    <mergeCell ref="C404:D404"/>
    <mergeCell ref="E404:F404"/>
    <mergeCell ref="G404:S405"/>
    <mergeCell ref="AG404:AH404"/>
    <mergeCell ref="B405:F405"/>
    <mergeCell ref="B406:B407"/>
    <mergeCell ref="E406:F406"/>
    <mergeCell ref="E407:F407"/>
    <mergeCell ref="B408:B409"/>
    <mergeCell ref="E408:F408"/>
    <mergeCell ref="E409:F409"/>
    <mergeCell ref="B400:E400"/>
    <mergeCell ref="F400:U400"/>
    <mergeCell ref="V400:AA400"/>
    <mergeCell ref="AB400:AH400"/>
    <mergeCell ref="B402:C402"/>
    <mergeCell ref="D402:F402"/>
    <mergeCell ref="X402:Z402"/>
    <mergeCell ref="AB402:AC402"/>
    <mergeCell ref="B403:F403"/>
    <mergeCell ref="B395:B396"/>
    <mergeCell ref="E395:F395"/>
    <mergeCell ref="E396:F396"/>
    <mergeCell ref="B398:E398"/>
    <mergeCell ref="F398:U398"/>
    <mergeCell ref="V398:AA398"/>
    <mergeCell ref="AB398:AH398"/>
    <mergeCell ref="B399:E399"/>
    <mergeCell ref="F399:U399"/>
    <mergeCell ref="V399:AA399"/>
    <mergeCell ref="AB399:AH399"/>
    <mergeCell ref="B389:B390"/>
    <mergeCell ref="E389:F389"/>
    <mergeCell ref="E390:F390"/>
    <mergeCell ref="B391:B392"/>
    <mergeCell ref="E391:F391"/>
    <mergeCell ref="E392:F392"/>
    <mergeCell ref="B393:B394"/>
    <mergeCell ref="E393:F393"/>
    <mergeCell ref="E394:F394"/>
    <mergeCell ref="B382:B383"/>
    <mergeCell ref="E382:F382"/>
    <mergeCell ref="E383:F383"/>
    <mergeCell ref="B384:B385"/>
    <mergeCell ref="E384:F384"/>
    <mergeCell ref="E385:F385"/>
    <mergeCell ref="C387:D387"/>
    <mergeCell ref="E387:F387"/>
    <mergeCell ref="G387:S388"/>
    <mergeCell ref="B388:F388"/>
    <mergeCell ref="C376:D376"/>
    <mergeCell ref="E376:F376"/>
    <mergeCell ref="G376:S377"/>
    <mergeCell ref="B377:F377"/>
    <mergeCell ref="B378:B379"/>
    <mergeCell ref="E378:F378"/>
    <mergeCell ref="E379:F379"/>
    <mergeCell ref="B380:B381"/>
    <mergeCell ref="E380:F380"/>
    <mergeCell ref="E381:F381"/>
    <mergeCell ref="B369:B370"/>
    <mergeCell ref="E369:F369"/>
    <mergeCell ref="E370:F370"/>
    <mergeCell ref="B371:B372"/>
    <mergeCell ref="E371:F371"/>
    <mergeCell ref="E372:F372"/>
    <mergeCell ref="B373:B374"/>
    <mergeCell ref="E373:F373"/>
    <mergeCell ref="E374:F374"/>
    <mergeCell ref="B362:B363"/>
    <mergeCell ref="E362:F362"/>
    <mergeCell ref="E363:F363"/>
    <mergeCell ref="C365:D365"/>
    <mergeCell ref="E365:F365"/>
    <mergeCell ref="G365:S366"/>
    <mergeCell ref="AG365:AH365"/>
    <mergeCell ref="B366:F366"/>
    <mergeCell ref="B367:B368"/>
    <mergeCell ref="E367:F367"/>
    <mergeCell ref="E368:F368"/>
    <mergeCell ref="B356:B357"/>
    <mergeCell ref="E356:F356"/>
    <mergeCell ref="E357:F357"/>
    <mergeCell ref="B358:B359"/>
    <mergeCell ref="E358:F358"/>
    <mergeCell ref="E359:F359"/>
    <mergeCell ref="B360:B361"/>
    <mergeCell ref="E360:F360"/>
    <mergeCell ref="E361:F361"/>
    <mergeCell ref="B352:C352"/>
    <mergeCell ref="D352:F352"/>
    <mergeCell ref="X352:Z352"/>
    <mergeCell ref="AB352:AC352"/>
    <mergeCell ref="B353:F353"/>
    <mergeCell ref="C354:D354"/>
    <mergeCell ref="E354:F354"/>
    <mergeCell ref="G354:S355"/>
    <mergeCell ref="AG354:AH354"/>
    <mergeCell ref="B355:F355"/>
    <mergeCell ref="AB348:AH348"/>
    <mergeCell ref="B349:E349"/>
    <mergeCell ref="F349:U349"/>
    <mergeCell ref="V349:AA349"/>
    <mergeCell ref="AB349:AH349"/>
    <mergeCell ref="B350:E350"/>
    <mergeCell ref="F350:U350"/>
    <mergeCell ref="V350:AA350"/>
    <mergeCell ref="AB350:AH350"/>
    <mergeCell ref="B343:B344"/>
    <mergeCell ref="E343:F343"/>
    <mergeCell ref="E344:F344"/>
    <mergeCell ref="B345:B346"/>
    <mergeCell ref="E345:F345"/>
    <mergeCell ref="E346:F346"/>
    <mergeCell ref="B348:E348"/>
    <mergeCell ref="F348:U348"/>
    <mergeCell ref="V348:AA348"/>
    <mergeCell ref="C337:D337"/>
    <mergeCell ref="E337:F337"/>
    <mergeCell ref="G337:S338"/>
    <mergeCell ref="B338:F338"/>
    <mergeCell ref="B339:B340"/>
    <mergeCell ref="E339:F339"/>
    <mergeCell ref="E340:F340"/>
    <mergeCell ref="B341:B342"/>
    <mergeCell ref="E341:F341"/>
    <mergeCell ref="E342:F342"/>
    <mergeCell ref="B330:B331"/>
    <mergeCell ref="E330:F330"/>
    <mergeCell ref="E331:F331"/>
    <mergeCell ref="B332:B333"/>
    <mergeCell ref="E332:F332"/>
    <mergeCell ref="E333:F333"/>
    <mergeCell ref="B334:B335"/>
    <mergeCell ref="E334:F334"/>
    <mergeCell ref="E335:F335"/>
    <mergeCell ref="B323:B324"/>
    <mergeCell ref="E323:F323"/>
    <mergeCell ref="E324:F324"/>
    <mergeCell ref="C326:D326"/>
    <mergeCell ref="E326:F326"/>
    <mergeCell ref="G326:S327"/>
    <mergeCell ref="B327:F327"/>
    <mergeCell ref="B328:B329"/>
    <mergeCell ref="E328:F328"/>
    <mergeCell ref="E329:F329"/>
    <mergeCell ref="AG315:AH315"/>
    <mergeCell ref="B316:F316"/>
    <mergeCell ref="B317:B318"/>
    <mergeCell ref="E317:F317"/>
    <mergeCell ref="E318:F318"/>
    <mergeCell ref="B319:B320"/>
    <mergeCell ref="E319:F319"/>
    <mergeCell ref="E320:F320"/>
    <mergeCell ref="B321:B322"/>
    <mergeCell ref="E321:F321"/>
    <mergeCell ref="E322:F322"/>
    <mergeCell ref="B310:B311"/>
    <mergeCell ref="E310:F310"/>
    <mergeCell ref="E311:F311"/>
    <mergeCell ref="B312:B313"/>
    <mergeCell ref="E312:F312"/>
    <mergeCell ref="E313:F313"/>
    <mergeCell ref="C315:D315"/>
    <mergeCell ref="E315:F315"/>
    <mergeCell ref="G315:S316"/>
    <mergeCell ref="C304:D304"/>
    <mergeCell ref="E304:F304"/>
    <mergeCell ref="G304:S305"/>
    <mergeCell ref="AG304:AH304"/>
    <mergeCell ref="B305:F305"/>
    <mergeCell ref="B306:B307"/>
    <mergeCell ref="E306:F306"/>
    <mergeCell ref="E307:F307"/>
    <mergeCell ref="B308:B309"/>
    <mergeCell ref="E308:F308"/>
    <mergeCell ref="E309:F309"/>
    <mergeCell ref="B300:E300"/>
    <mergeCell ref="F300:U300"/>
    <mergeCell ref="V300:AA300"/>
    <mergeCell ref="AB300:AH300"/>
    <mergeCell ref="B302:C302"/>
    <mergeCell ref="D302:F302"/>
    <mergeCell ref="X302:Z302"/>
    <mergeCell ref="AB302:AC302"/>
    <mergeCell ref="B303:F303"/>
    <mergeCell ref="B295:B296"/>
    <mergeCell ref="E295:F295"/>
    <mergeCell ref="E296:F296"/>
    <mergeCell ref="B298:E298"/>
    <mergeCell ref="F298:U298"/>
    <mergeCell ref="V298:AA298"/>
    <mergeCell ref="AB298:AH298"/>
    <mergeCell ref="B299:E299"/>
    <mergeCell ref="F299:U299"/>
    <mergeCell ref="V299:AA299"/>
    <mergeCell ref="AB299:AH299"/>
    <mergeCell ref="B289:B290"/>
    <mergeCell ref="E289:F289"/>
    <mergeCell ref="E290:F290"/>
    <mergeCell ref="B291:B292"/>
    <mergeCell ref="E291:F291"/>
    <mergeCell ref="E292:F292"/>
    <mergeCell ref="B293:B294"/>
    <mergeCell ref="E293:F293"/>
    <mergeCell ref="E294:F294"/>
    <mergeCell ref="B282:B283"/>
    <mergeCell ref="E282:F282"/>
    <mergeCell ref="E283:F283"/>
    <mergeCell ref="B284:B285"/>
    <mergeCell ref="E284:F284"/>
    <mergeCell ref="E285:F285"/>
    <mergeCell ref="C287:D287"/>
    <mergeCell ref="E287:F287"/>
    <mergeCell ref="G287:S288"/>
    <mergeCell ref="B288:F288"/>
    <mergeCell ref="C276:D276"/>
    <mergeCell ref="E276:F276"/>
    <mergeCell ref="G276:S277"/>
    <mergeCell ref="B277:F277"/>
    <mergeCell ref="B278:B279"/>
    <mergeCell ref="E278:F278"/>
    <mergeCell ref="E279:F279"/>
    <mergeCell ref="B280:B281"/>
    <mergeCell ref="E280:F280"/>
    <mergeCell ref="E281:F281"/>
    <mergeCell ref="B269:B270"/>
    <mergeCell ref="E269:F269"/>
    <mergeCell ref="E270:F270"/>
    <mergeCell ref="B271:B272"/>
    <mergeCell ref="E271:F271"/>
    <mergeCell ref="E272:F272"/>
    <mergeCell ref="B273:B274"/>
    <mergeCell ref="E273:F273"/>
    <mergeCell ref="E274:F274"/>
    <mergeCell ref="B262:B263"/>
    <mergeCell ref="E262:F262"/>
    <mergeCell ref="E263:F263"/>
    <mergeCell ref="C265:D265"/>
    <mergeCell ref="E265:F265"/>
    <mergeCell ref="G265:S266"/>
    <mergeCell ref="AG265:AH265"/>
    <mergeCell ref="B266:F266"/>
    <mergeCell ref="B267:B268"/>
    <mergeCell ref="E267:F267"/>
    <mergeCell ref="E268:F268"/>
    <mergeCell ref="B256:B257"/>
    <mergeCell ref="E256:F256"/>
    <mergeCell ref="E257:F257"/>
    <mergeCell ref="B258:B259"/>
    <mergeCell ref="E258:F258"/>
    <mergeCell ref="E259:F259"/>
    <mergeCell ref="B260:B261"/>
    <mergeCell ref="E260:F260"/>
    <mergeCell ref="E261:F261"/>
    <mergeCell ref="B252:C252"/>
    <mergeCell ref="D252:F252"/>
    <mergeCell ref="X252:Z252"/>
    <mergeCell ref="AB252:AC252"/>
    <mergeCell ref="B253:F253"/>
    <mergeCell ref="C254:D254"/>
    <mergeCell ref="E254:F254"/>
    <mergeCell ref="G254:S255"/>
    <mergeCell ref="AG254:AH254"/>
    <mergeCell ref="B255:F255"/>
    <mergeCell ref="E141:F141"/>
    <mergeCell ref="E142:F142"/>
    <mergeCell ref="E144:F144"/>
    <mergeCell ref="E137:F137"/>
    <mergeCell ref="B145:B146"/>
    <mergeCell ref="E145:F145"/>
    <mergeCell ref="B134:B135"/>
    <mergeCell ref="E134:F134"/>
    <mergeCell ref="C137:D137"/>
    <mergeCell ref="E146:F146"/>
    <mergeCell ref="B143:B144"/>
    <mergeCell ref="E143:F143"/>
    <mergeCell ref="B139:B140"/>
    <mergeCell ref="E139:F139"/>
    <mergeCell ref="E140:F140"/>
    <mergeCell ref="B98:E98"/>
    <mergeCell ref="F98:U98"/>
    <mergeCell ref="V98:AA98"/>
    <mergeCell ref="AB98:AH98"/>
    <mergeCell ref="B99:E99"/>
    <mergeCell ref="F99:U99"/>
    <mergeCell ref="V99:AA99"/>
    <mergeCell ref="E113:F113"/>
    <mergeCell ref="E111:F111"/>
    <mergeCell ref="B106:B107"/>
    <mergeCell ref="E106:F106"/>
    <mergeCell ref="E107:F107"/>
    <mergeCell ref="B108:B109"/>
    <mergeCell ref="E108:F108"/>
    <mergeCell ref="E109:F109"/>
    <mergeCell ref="B110:B111"/>
    <mergeCell ref="E110:F110"/>
    <mergeCell ref="B112:B113"/>
    <mergeCell ref="E112:F112"/>
    <mergeCell ref="B103:F103"/>
    <mergeCell ref="AG104:AH104"/>
    <mergeCell ref="B105:F105"/>
    <mergeCell ref="C104:D104"/>
    <mergeCell ref="E104:F104"/>
    <mergeCell ref="B95:B96"/>
    <mergeCell ref="E95:F95"/>
    <mergeCell ref="E96:F96"/>
    <mergeCell ref="B93:B94"/>
    <mergeCell ref="E92:F92"/>
    <mergeCell ref="E93:F93"/>
    <mergeCell ref="E94:F94"/>
    <mergeCell ref="B89:B90"/>
    <mergeCell ref="E89:F89"/>
    <mergeCell ref="B91:B92"/>
    <mergeCell ref="E90:F90"/>
    <mergeCell ref="E91:F91"/>
    <mergeCell ref="E76:F76"/>
    <mergeCell ref="B71:B72"/>
    <mergeCell ref="B73:B74"/>
    <mergeCell ref="G76:S77"/>
    <mergeCell ref="B77:F77"/>
    <mergeCell ref="B78:B79"/>
    <mergeCell ref="E78:F78"/>
    <mergeCell ref="C76:D76"/>
    <mergeCell ref="E85:F85"/>
    <mergeCell ref="E83:F83"/>
    <mergeCell ref="B84:B85"/>
    <mergeCell ref="E84:F84"/>
    <mergeCell ref="B80:B81"/>
    <mergeCell ref="E79:F79"/>
    <mergeCell ref="E80:F80"/>
    <mergeCell ref="B82:B83"/>
    <mergeCell ref="E81:F81"/>
    <mergeCell ref="E82:F82"/>
    <mergeCell ref="AB52:AC52"/>
    <mergeCell ref="B53:F53"/>
    <mergeCell ref="E54:F54"/>
    <mergeCell ref="G54:S55"/>
    <mergeCell ref="AG54:AH54"/>
    <mergeCell ref="B55:F55"/>
    <mergeCell ref="B52:C52"/>
    <mergeCell ref="D52:F52"/>
    <mergeCell ref="X52:Z52"/>
    <mergeCell ref="C54:D54"/>
    <mergeCell ref="E59:F59"/>
    <mergeCell ref="E60:F60"/>
    <mergeCell ref="E61:F61"/>
    <mergeCell ref="E62:F62"/>
    <mergeCell ref="B56:B57"/>
    <mergeCell ref="E56:F56"/>
    <mergeCell ref="B58:B59"/>
    <mergeCell ref="E57:F57"/>
    <mergeCell ref="E58:F58"/>
    <mergeCell ref="B50:E50"/>
    <mergeCell ref="F50:U50"/>
    <mergeCell ref="V50:AA50"/>
    <mergeCell ref="AB50:AH50"/>
    <mergeCell ref="B48:E48"/>
    <mergeCell ref="F48:U48"/>
    <mergeCell ref="V48:AA48"/>
    <mergeCell ref="AB48:AH48"/>
    <mergeCell ref="B49:E49"/>
    <mergeCell ref="F49:U49"/>
    <mergeCell ref="V49:AA49"/>
    <mergeCell ref="AB49:AH49"/>
    <mergeCell ref="B45:B46"/>
    <mergeCell ref="E45:F45"/>
    <mergeCell ref="E46:F46"/>
    <mergeCell ref="B43:B44"/>
    <mergeCell ref="E43:F43"/>
    <mergeCell ref="E44:F44"/>
    <mergeCell ref="B39:B40"/>
    <mergeCell ref="E39:F39"/>
    <mergeCell ref="E40:F40"/>
    <mergeCell ref="B41:B42"/>
    <mergeCell ref="E41:F41"/>
    <mergeCell ref="E42:F42"/>
    <mergeCell ref="E34:F34"/>
    <mergeCell ref="E35:F35"/>
    <mergeCell ref="B30:B31"/>
    <mergeCell ref="E30:F30"/>
    <mergeCell ref="E31:F31"/>
    <mergeCell ref="B32:B33"/>
    <mergeCell ref="E32:F32"/>
    <mergeCell ref="E33:F33"/>
    <mergeCell ref="C37:D37"/>
    <mergeCell ref="AB2:AC2"/>
    <mergeCell ref="B3:F3"/>
    <mergeCell ref="E4:F4"/>
    <mergeCell ref="G4:S5"/>
    <mergeCell ref="E21:F21"/>
    <mergeCell ref="E22:F22"/>
    <mergeCell ref="B10:B11"/>
    <mergeCell ref="E10:F10"/>
    <mergeCell ref="E11:F11"/>
    <mergeCell ref="B12:B13"/>
    <mergeCell ref="E12:F12"/>
    <mergeCell ref="E13:F13"/>
    <mergeCell ref="E15:F15"/>
    <mergeCell ref="G15:S16"/>
    <mergeCell ref="B16:F16"/>
    <mergeCell ref="B17:B18"/>
    <mergeCell ref="E17:F17"/>
    <mergeCell ref="E18:F18"/>
    <mergeCell ref="C15:D15"/>
    <mergeCell ref="B19:B20"/>
    <mergeCell ref="E19:F19"/>
    <mergeCell ref="E20:F20"/>
    <mergeCell ref="B21:B22"/>
    <mergeCell ref="B2:C2"/>
    <mergeCell ref="D2:F2"/>
    <mergeCell ref="X2:Z2"/>
    <mergeCell ref="C4:D4"/>
    <mergeCell ref="B6:B7"/>
    <mergeCell ref="E6:F6"/>
    <mergeCell ref="E7:F7"/>
    <mergeCell ref="B8:B9"/>
    <mergeCell ref="E8:F8"/>
    <mergeCell ref="E9:F9"/>
    <mergeCell ref="E63:F63"/>
    <mergeCell ref="AB99:AH99"/>
    <mergeCell ref="B100:E100"/>
    <mergeCell ref="F100:U100"/>
    <mergeCell ref="V100:AA100"/>
    <mergeCell ref="AG4:AH4"/>
    <mergeCell ref="B5:F5"/>
    <mergeCell ref="AG15:AH15"/>
    <mergeCell ref="E26:F26"/>
    <mergeCell ref="G26:S27"/>
    <mergeCell ref="B27:F27"/>
    <mergeCell ref="B28:B29"/>
    <mergeCell ref="E28:F28"/>
    <mergeCell ref="E29:F29"/>
    <mergeCell ref="C26:D26"/>
    <mergeCell ref="B23:B24"/>
    <mergeCell ref="E23:F23"/>
    <mergeCell ref="E24:F24"/>
    <mergeCell ref="E37:F37"/>
    <mergeCell ref="G37:S38"/>
    <mergeCell ref="B38:F38"/>
    <mergeCell ref="B60:B61"/>
    <mergeCell ref="B62:B63"/>
    <mergeCell ref="B34:B35"/>
    <mergeCell ref="C65:D65"/>
    <mergeCell ref="E65:F65"/>
    <mergeCell ref="G65:S66"/>
    <mergeCell ref="AG65:AH65"/>
    <mergeCell ref="B66:F66"/>
    <mergeCell ref="B67:B68"/>
    <mergeCell ref="B69:B70"/>
    <mergeCell ref="AB100:AH100"/>
    <mergeCell ref="B102:C102"/>
    <mergeCell ref="D102:F102"/>
    <mergeCell ref="X102:Z102"/>
    <mergeCell ref="AB102:AC102"/>
    <mergeCell ref="E67:F67"/>
    <mergeCell ref="E87:F87"/>
    <mergeCell ref="B88:F88"/>
    <mergeCell ref="C87:D87"/>
    <mergeCell ref="G87:S88"/>
    <mergeCell ref="E72:F72"/>
    <mergeCell ref="E73:F73"/>
    <mergeCell ref="E74:F74"/>
    <mergeCell ref="E68:F68"/>
    <mergeCell ref="E69:F69"/>
    <mergeCell ref="E70:F70"/>
    <mergeCell ref="E71:F71"/>
    <mergeCell ref="C115:D115"/>
    <mergeCell ref="G115:S116"/>
    <mergeCell ref="AG115:AH115"/>
    <mergeCell ref="B116:F116"/>
    <mergeCell ref="B121:B122"/>
    <mergeCell ref="E121:F121"/>
    <mergeCell ref="B123:B124"/>
    <mergeCell ref="E123:F123"/>
    <mergeCell ref="B117:B118"/>
    <mergeCell ref="E117:F117"/>
    <mergeCell ref="E118:F118"/>
    <mergeCell ref="G104:S105"/>
    <mergeCell ref="B141:B142"/>
    <mergeCell ref="B119:B120"/>
    <mergeCell ref="E119:F119"/>
    <mergeCell ref="E120:F120"/>
    <mergeCell ref="E115:F115"/>
    <mergeCell ref="G126:S127"/>
    <mergeCell ref="B127:F127"/>
    <mergeCell ref="B132:B133"/>
    <mergeCell ref="E132:F132"/>
    <mergeCell ref="E122:F122"/>
    <mergeCell ref="E124:F124"/>
    <mergeCell ref="B128:B129"/>
    <mergeCell ref="E128:F128"/>
    <mergeCell ref="E129:F129"/>
    <mergeCell ref="B130:B131"/>
    <mergeCell ref="E130:F130"/>
    <mergeCell ref="E131:F131"/>
    <mergeCell ref="E126:F126"/>
    <mergeCell ref="C126:D126"/>
    <mergeCell ref="G137:S138"/>
    <mergeCell ref="B138:F138"/>
    <mergeCell ref="E133:F133"/>
    <mergeCell ref="E135:F135"/>
    <mergeCell ref="B162:B163"/>
    <mergeCell ref="E162:F162"/>
    <mergeCell ref="E163:F163"/>
    <mergeCell ref="E157:F157"/>
    <mergeCell ref="B158:B159"/>
    <mergeCell ref="E158:F158"/>
    <mergeCell ref="E159:F159"/>
    <mergeCell ref="B160:B161"/>
    <mergeCell ref="E160:F160"/>
    <mergeCell ref="E161:F161"/>
    <mergeCell ref="AG154:AH154"/>
    <mergeCell ref="B155:F155"/>
    <mergeCell ref="B156:B157"/>
    <mergeCell ref="E156:F156"/>
    <mergeCell ref="V148:AA148"/>
    <mergeCell ref="AB148:AH148"/>
    <mergeCell ref="B149:E149"/>
    <mergeCell ref="F149:U149"/>
    <mergeCell ref="V149:AA149"/>
    <mergeCell ref="AB149:AH149"/>
    <mergeCell ref="B150:E150"/>
    <mergeCell ref="F150:U150"/>
    <mergeCell ref="V150:AA150"/>
    <mergeCell ref="AB150:AH150"/>
    <mergeCell ref="B148:E148"/>
    <mergeCell ref="F148:U148"/>
    <mergeCell ref="C154:D154"/>
    <mergeCell ref="E154:F154"/>
    <mergeCell ref="G154:S155"/>
    <mergeCell ref="B152:C152"/>
    <mergeCell ref="D152:F152"/>
    <mergeCell ref="X152:Z152"/>
    <mergeCell ref="AB152:AC152"/>
    <mergeCell ref="B153:F153"/>
    <mergeCell ref="AG165:AH165"/>
    <mergeCell ref="B166:F166"/>
    <mergeCell ref="B167:B168"/>
    <mergeCell ref="E167:F167"/>
    <mergeCell ref="E168:F168"/>
    <mergeCell ref="G176:S177"/>
    <mergeCell ref="B177:F177"/>
    <mergeCell ref="B178:B179"/>
    <mergeCell ref="E178:F178"/>
    <mergeCell ref="E179:F179"/>
    <mergeCell ref="B169:B170"/>
    <mergeCell ref="E169:F169"/>
    <mergeCell ref="E170:F170"/>
    <mergeCell ref="B171:B172"/>
    <mergeCell ref="E171:F171"/>
    <mergeCell ref="E172:F172"/>
    <mergeCell ref="B173:B174"/>
    <mergeCell ref="E173:F173"/>
    <mergeCell ref="E174:F174"/>
    <mergeCell ref="C165:D165"/>
    <mergeCell ref="E165:F165"/>
    <mergeCell ref="G165:S166"/>
    <mergeCell ref="C176:D176"/>
    <mergeCell ref="E176:F176"/>
    <mergeCell ref="B180:B181"/>
    <mergeCell ref="E180:F180"/>
    <mergeCell ref="E181:F181"/>
    <mergeCell ref="B182:B183"/>
    <mergeCell ref="E182:F182"/>
    <mergeCell ref="E183:F183"/>
    <mergeCell ref="B184:B185"/>
    <mergeCell ref="E184:F184"/>
    <mergeCell ref="E185:F185"/>
    <mergeCell ref="G187:S188"/>
    <mergeCell ref="B188:F188"/>
    <mergeCell ref="B189:B190"/>
    <mergeCell ref="E189:F189"/>
    <mergeCell ref="E190:F190"/>
    <mergeCell ref="B191:B192"/>
    <mergeCell ref="E191:F191"/>
    <mergeCell ref="E192:F192"/>
    <mergeCell ref="B193:B194"/>
    <mergeCell ref="E193:F193"/>
    <mergeCell ref="E194:F194"/>
    <mergeCell ref="C187:D187"/>
    <mergeCell ref="E187:F187"/>
    <mergeCell ref="B202:C202"/>
    <mergeCell ref="D202:F202"/>
    <mergeCell ref="X202:Z202"/>
    <mergeCell ref="AB202:AC202"/>
    <mergeCell ref="B203:F203"/>
    <mergeCell ref="C204:D204"/>
    <mergeCell ref="B195:B196"/>
    <mergeCell ref="E195:F195"/>
    <mergeCell ref="E196:F196"/>
    <mergeCell ref="V198:AA198"/>
    <mergeCell ref="AB198:AH198"/>
    <mergeCell ref="B199:E199"/>
    <mergeCell ref="F199:U199"/>
    <mergeCell ref="V199:AA199"/>
    <mergeCell ref="AB199:AH199"/>
    <mergeCell ref="B198:E198"/>
    <mergeCell ref="F198:U198"/>
    <mergeCell ref="B200:E200"/>
    <mergeCell ref="F200:U200"/>
    <mergeCell ref="V200:AA200"/>
    <mergeCell ref="AB200:AH200"/>
    <mergeCell ref="E204:F204"/>
    <mergeCell ref="G204:S205"/>
    <mergeCell ref="AG204:AH204"/>
    <mergeCell ref="B205:F205"/>
    <mergeCell ref="B210:B211"/>
    <mergeCell ref="E210:F210"/>
    <mergeCell ref="E211:F211"/>
    <mergeCell ref="B212:B213"/>
    <mergeCell ref="E212:F212"/>
    <mergeCell ref="E213:F213"/>
    <mergeCell ref="B206:B207"/>
    <mergeCell ref="E206:F206"/>
    <mergeCell ref="E207:F207"/>
    <mergeCell ref="B208:B209"/>
    <mergeCell ref="E208:F208"/>
    <mergeCell ref="E209:F209"/>
    <mergeCell ref="E224:F224"/>
    <mergeCell ref="C215:D215"/>
    <mergeCell ref="E215:F215"/>
    <mergeCell ref="B221:B222"/>
    <mergeCell ref="E221:F221"/>
    <mergeCell ref="E222:F222"/>
    <mergeCell ref="B232:B233"/>
    <mergeCell ref="E232:F232"/>
    <mergeCell ref="E233:F233"/>
    <mergeCell ref="B234:B235"/>
    <mergeCell ref="E234:F234"/>
    <mergeCell ref="E235:F235"/>
    <mergeCell ref="G215:S216"/>
    <mergeCell ref="AG215:AH215"/>
    <mergeCell ref="B216:F216"/>
    <mergeCell ref="B217:B218"/>
    <mergeCell ref="E217:F217"/>
    <mergeCell ref="E218:F218"/>
    <mergeCell ref="B219:B220"/>
    <mergeCell ref="E219:F219"/>
    <mergeCell ref="E220:F220"/>
    <mergeCell ref="C226:D226"/>
    <mergeCell ref="E226:F226"/>
    <mergeCell ref="G226:S227"/>
    <mergeCell ref="B227:F227"/>
    <mergeCell ref="B228:B229"/>
    <mergeCell ref="E228:F228"/>
    <mergeCell ref="E229:F229"/>
    <mergeCell ref="B230:B231"/>
    <mergeCell ref="E230:F230"/>
    <mergeCell ref="E231:F231"/>
    <mergeCell ref="B223:B224"/>
    <mergeCell ref="E223:F223"/>
    <mergeCell ref="C237:D237"/>
    <mergeCell ref="E237:F237"/>
    <mergeCell ref="G237:S238"/>
    <mergeCell ref="B238:F238"/>
    <mergeCell ref="B239:B240"/>
    <mergeCell ref="E239:F239"/>
    <mergeCell ref="E240:F240"/>
    <mergeCell ref="B245:B246"/>
    <mergeCell ref="E245:F245"/>
    <mergeCell ref="E246:F246"/>
    <mergeCell ref="B241:B242"/>
    <mergeCell ref="B250:E250"/>
    <mergeCell ref="F250:U250"/>
    <mergeCell ref="V250:AA250"/>
    <mergeCell ref="AB250:AH250"/>
    <mergeCell ref="E241:F241"/>
    <mergeCell ref="E242:F242"/>
    <mergeCell ref="B243:B244"/>
    <mergeCell ref="E243:F243"/>
    <mergeCell ref="E244:F244"/>
    <mergeCell ref="AB249:AH249"/>
    <mergeCell ref="B249:E249"/>
    <mergeCell ref="F249:U249"/>
    <mergeCell ref="V249:AA249"/>
    <mergeCell ref="B248:E248"/>
    <mergeCell ref="F248:U248"/>
    <mergeCell ref="V248:AA248"/>
    <mergeCell ref="AB248:AH248"/>
  </mergeCells>
  <conditionalFormatting sqref="B2 D2 F49 B49:B50 B47:F47 B51:F51 B101:F101 B151:F151 F149 B149:B150 B147:F147 F99 B99:B100 B97:F97 B201:F201 B251:F251 B501:F1048576">
    <cfRule type="expression" dxfId="2785" priority="5497">
      <formula>IF(ISNUMBER($A2),ISEVEN($A2))</formula>
    </cfRule>
    <cfRule type="expression" dxfId="2784" priority="5498">
      <formula>IF(ISNUMBER($A2),ISODD($A2))</formula>
    </cfRule>
  </conditionalFormatting>
  <conditionalFormatting sqref="F49">
    <cfRule type="dataBar" priority="5494">
      <dataBar>
        <cfvo type="num" val="0"/>
        <cfvo type="num" val="$AI$49*1.5"/>
        <color rgb="FF000066"/>
      </dataBar>
      <extLst>
        <ext xmlns:x14="http://schemas.microsoft.com/office/spreadsheetml/2009/9/main" uri="{B025F937-C7B1-47D3-B67F-A62EFF666E3E}">
          <x14:id>{96104728-4D09-4BA9-A327-DBE4D754CD10}</x14:id>
        </ext>
      </extLst>
    </cfRule>
  </conditionalFormatting>
  <conditionalFormatting sqref="AE7:AF7 AE9:AF9 AE11:AF11">
    <cfRule type="cellIs" dxfId="2783" priority="5490" operator="equal">
      <formula>0</formula>
    </cfRule>
    <cfRule type="cellIs" dxfId="2782" priority="5491" operator="greaterThan">
      <formula>0</formula>
    </cfRule>
  </conditionalFormatting>
  <conditionalFormatting sqref="T14:AF14">
    <cfRule type="cellIs" dxfId="2781" priority="5488" operator="equal">
      <formula>0</formula>
    </cfRule>
    <cfRule type="cellIs" dxfId="2780" priority="5489" operator="greaterThan">
      <formula>0</formula>
    </cfRule>
  </conditionalFormatting>
  <conditionalFormatting sqref="T25:AF25">
    <cfRule type="cellIs" dxfId="2779" priority="5482" operator="equal">
      <formula>0</formula>
    </cfRule>
    <cfRule type="cellIs" dxfId="2778" priority="5483" operator="greaterThan">
      <formula>0</formula>
    </cfRule>
  </conditionalFormatting>
  <conditionalFormatting sqref="T36:AF36">
    <cfRule type="cellIs" dxfId="2777" priority="5480" operator="equal">
      <formula>0</formula>
    </cfRule>
    <cfRule type="cellIs" dxfId="2776" priority="5481" operator="greaterThan">
      <formula>0</formula>
    </cfRule>
  </conditionalFormatting>
  <conditionalFormatting sqref="V49">
    <cfRule type="dataBar" priority="5450">
      <dataBar>
        <cfvo type="num" val="0"/>
        <cfvo type="num" val="$AI$49"/>
        <color rgb="FF000066"/>
      </dataBar>
      <extLst>
        <ext xmlns:x14="http://schemas.microsoft.com/office/spreadsheetml/2009/9/main" uri="{B025F937-C7B1-47D3-B67F-A62EFF666E3E}">
          <x14:id>{E300467C-0F2C-4D75-9101-01B2E50296B7}</x14:id>
        </ext>
      </extLst>
    </cfRule>
  </conditionalFormatting>
  <conditionalFormatting sqref="V49">
    <cfRule type="expression" dxfId="2775" priority="5447">
      <formula>IF(ISNUMBER($A49),ISEVEN($A49))</formula>
    </cfRule>
    <cfRule type="expression" dxfId="2774" priority="5448">
      <formula>IF(ISNUMBER($A49),ISODD($A49))</formula>
    </cfRule>
  </conditionalFormatting>
  <conditionalFormatting sqref="AB49">
    <cfRule type="dataBar" priority="5446">
      <dataBar>
        <cfvo type="num" val="0"/>
        <cfvo type="num" val="$AI$49"/>
        <color rgb="FF000066"/>
      </dataBar>
      <extLst>
        <ext xmlns:x14="http://schemas.microsoft.com/office/spreadsheetml/2009/9/main" uri="{B025F937-C7B1-47D3-B67F-A62EFF666E3E}">
          <x14:id>{B0C7B1A2-AA63-4260-952E-3B8A3502900D}</x14:id>
        </ext>
      </extLst>
    </cfRule>
  </conditionalFormatting>
  <conditionalFormatting sqref="T7:AD7 T9:AD9 T11:AD11 T13:AF13">
    <cfRule type="cellIs" dxfId="2773" priority="5443" operator="equal">
      <formula>0</formula>
    </cfRule>
    <cfRule type="cellIs" dxfId="2772" priority="5444" operator="greaterThan">
      <formula>0</formula>
    </cfRule>
  </conditionalFormatting>
  <conditionalFormatting sqref="T6:AF6 T8:AF8 T10:AF10 T12:AF12">
    <cfRule type="cellIs" dxfId="2771" priority="5441" operator="equal">
      <formula>0</formula>
    </cfRule>
    <cfRule type="cellIs" dxfId="2770" priority="5442" operator="greaterThan">
      <formula>0</formula>
    </cfRule>
  </conditionalFormatting>
  <conditionalFormatting sqref="B102">
    <cfRule type="expression" dxfId="2719" priority="3491">
      <formula>IF(ISNUMBER($A102),ISEVEN($A102))</formula>
    </cfRule>
    <cfRule type="expression" dxfId="2718" priority="3492">
      <formula>IF(ISNUMBER($A102),ISODD($A102))</formula>
    </cfRule>
  </conditionalFormatting>
  <conditionalFormatting sqref="T114:AF114">
    <cfRule type="cellIs" dxfId="2717" priority="3484" operator="equal">
      <formula>0</formula>
    </cfRule>
    <cfRule type="cellIs" dxfId="2716" priority="3485" operator="greaterThan">
      <formula>0</formula>
    </cfRule>
  </conditionalFormatting>
  <conditionalFormatting sqref="T125:AF125">
    <cfRule type="cellIs" dxfId="2715" priority="3480" operator="equal">
      <formula>0</formula>
    </cfRule>
    <cfRule type="cellIs" dxfId="2714" priority="3481" operator="greaterThan">
      <formula>0</formula>
    </cfRule>
  </conditionalFormatting>
  <conditionalFormatting sqref="T136:AF136">
    <cfRule type="cellIs" dxfId="2713" priority="3478" operator="equal">
      <formula>0</formula>
    </cfRule>
    <cfRule type="cellIs" dxfId="2712" priority="3479" operator="greaterThan">
      <formula>0</formula>
    </cfRule>
  </conditionalFormatting>
  <conditionalFormatting sqref="V149">
    <cfRule type="expression" dxfId="2711" priority="3469">
      <formula>IF(ISNUMBER($A149),ISEVEN($A149))</formula>
    </cfRule>
    <cfRule type="expression" dxfId="2710" priority="3470">
      <formula>IF(ISNUMBER($A149),ISODD($A149))</formula>
    </cfRule>
  </conditionalFormatting>
  <conditionalFormatting sqref="B152">
    <cfRule type="expression" dxfId="2709" priority="3219">
      <formula>IF(ISNUMBER($A152),ISEVEN($A152))</formula>
    </cfRule>
    <cfRule type="expression" dxfId="2708" priority="3220">
      <formula>IF(ISNUMBER($A152),ISODD($A152))</formula>
    </cfRule>
  </conditionalFormatting>
  <conditionalFormatting sqref="B52">
    <cfRule type="expression" dxfId="2707" priority="3759">
      <formula>IF(ISNUMBER($A52),ISEVEN($A52))</formula>
    </cfRule>
    <cfRule type="expression" dxfId="2706" priority="3760">
      <formula>IF(ISNUMBER($A52),ISODD($A52))</formula>
    </cfRule>
  </conditionalFormatting>
  <conditionalFormatting sqref="F99">
    <cfRule type="dataBar" priority="3756">
      <dataBar>
        <cfvo type="num" val="0"/>
        <cfvo type="num" val="$AI$49*1.5"/>
        <color rgb="FF000066"/>
      </dataBar>
      <extLst>
        <ext xmlns:x14="http://schemas.microsoft.com/office/spreadsheetml/2009/9/main" uri="{B025F937-C7B1-47D3-B67F-A62EFF666E3E}">
          <x14:id>{B97472AC-D389-44F8-B367-E8015EB8446D}</x14:id>
        </ext>
      </extLst>
    </cfRule>
  </conditionalFormatting>
  <conditionalFormatting sqref="T64:AF64">
    <cfRule type="cellIs" dxfId="2705" priority="3752" operator="equal">
      <formula>0</formula>
    </cfRule>
    <cfRule type="cellIs" dxfId="2704" priority="3753" operator="greaterThan">
      <formula>0</formula>
    </cfRule>
  </conditionalFormatting>
  <conditionalFormatting sqref="T75:AF75">
    <cfRule type="cellIs" dxfId="2703" priority="3748" operator="equal">
      <formula>0</formula>
    </cfRule>
    <cfRule type="cellIs" dxfId="2702" priority="3749" operator="greaterThan">
      <formula>0</formula>
    </cfRule>
  </conditionalFormatting>
  <conditionalFormatting sqref="T86:AF86">
    <cfRule type="cellIs" dxfId="2701" priority="3746" operator="equal">
      <formula>0</formula>
    </cfRule>
    <cfRule type="cellIs" dxfId="2700" priority="3747" operator="greaterThan">
      <formula>0</formula>
    </cfRule>
  </conditionalFormatting>
  <conditionalFormatting sqref="V99">
    <cfRule type="dataBar" priority="3740">
      <dataBar>
        <cfvo type="num" val="0"/>
        <cfvo type="num" val="$AI$49"/>
        <color rgb="FF000066"/>
      </dataBar>
      <extLst>
        <ext xmlns:x14="http://schemas.microsoft.com/office/spreadsheetml/2009/9/main" uri="{B025F937-C7B1-47D3-B67F-A62EFF666E3E}">
          <x14:id>{E87D5142-FDED-4245-903F-00874C7D8849}</x14:id>
        </ext>
      </extLst>
    </cfRule>
  </conditionalFormatting>
  <conditionalFormatting sqref="V99">
    <cfRule type="expression" dxfId="2699" priority="3737">
      <formula>IF(ISNUMBER($A99),ISEVEN($A99))</formula>
    </cfRule>
    <cfRule type="expression" dxfId="2698" priority="3738">
      <formula>IF(ISNUMBER($A99),ISODD($A99))</formula>
    </cfRule>
  </conditionalFormatting>
  <conditionalFormatting sqref="AB99">
    <cfRule type="dataBar" priority="3736">
      <dataBar>
        <cfvo type="num" val="0"/>
        <cfvo type="num" val="$AI$49"/>
        <color rgb="FF000066"/>
      </dataBar>
      <extLst>
        <ext xmlns:x14="http://schemas.microsoft.com/office/spreadsheetml/2009/9/main" uri="{B025F937-C7B1-47D3-B67F-A62EFF666E3E}">
          <x14:id>{9B9426E0-3963-4189-82FE-AB22CDBCC062}</x14:id>
        </ext>
      </extLst>
    </cfRule>
  </conditionalFormatting>
  <conditionalFormatting sqref="F149">
    <cfRule type="dataBar" priority="3488">
      <dataBar>
        <cfvo type="num" val="0"/>
        <cfvo type="num" val="$AI$49*1.5"/>
        <color rgb="FF000066"/>
      </dataBar>
      <extLst>
        <ext xmlns:x14="http://schemas.microsoft.com/office/spreadsheetml/2009/9/main" uri="{B025F937-C7B1-47D3-B67F-A62EFF666E3E}">
          <x14:id>{1D01EEB6-7DD2-4FFC-ABD8-394FC1821DD6}</x14:id>
        </ext>
      </extLst>
    </cfRule>
  </conditionalFormatting>
  <conditionalFormatting sqref="V149">
    <cfRule type="dataBar" priority="3472">
      <dataBar>
        <cfvo type="num" val="0"/>
        <cfvo type="num" val="$AI$49"/>
        <color rgb="FF000066"/>
      </dataBar>
      <extLst>
        <ext xmlns:x14="http://schemas.microsoft.com/office/spreadsheetml/2009/9/main" uri="{B025F937-C7B1-47D3-B67F-A62EFF666E3E}">
          <x14:id>{364E5E53-91E5-45CC-8D5E-346F7DA959B6}</x14:id>
        </ext>
      </extLst>
    </cfRule>
  </conditionalFormatting>
  <conditionalFormatting sqref="AB149">
    <cfRule type="dataBar" priority="3468">
      <dataBar>
        <cfvo type="num" val="0"/>
        <cfvo type="num" val="$AI$49"/>
        <color rgb="FF000066"/>
      </dataBar>
      <extLst>
        <ext xmlns:x14="http://schemas.microsoft.com/office/spreadsheetml/2009/9/main" uri="{B025F937-C7B1-47D3-B67F-A62EFF666E3E}">
          <x14:id>{07B4D35F-2D81-4396-AB8E-6A6B869CA948}</x14:id>
        </ext>
      </extLst>
    </cfRule>
  </conditionalFormatting>
  <conditionalFormatting sqref="F199 B199:B200 B197:F197">
    <cfRule type="expression" dxfId="2697" priority="3223">
      <formula>IF(ISNUMBER($A197),ISEVEN($A197))</formula>
    </cfRule>
    <cfRule type="expression" dxfId="2696" priority="3224">
      <formula>IF(ISNUMBER($A197),ISODD($A197))</formula>
    </cfRule>
  </conditionalFormatting>
  <conditionalFormatting sqref="T164:AF164">
    <cfRule type="cellIs" dxfId="2695" priority="3212" operator="equal">
      <formula>0</formula>
    </cfRule>
    <cfRule type="cellIs" dxfId="2694" priority="3213" operator="greaterThan">
      <formula>0</formula>
    </cfRule>
  </conditionalFormatting>
  <conditionalFormatting sqref="T175:AF175">
    <cfRule type="cellIs" dxfId="2693" priority="3208" operator="equal">
      <formula>0</formula>
    </cfRule>
    <cfRule type="cellIs" dxfId="2692" priority="3209" operator="greaterThan">
      <formula>0</formula>
    </cfRule>
  </conditionalFormatting>
  <conditionalFormatting sqref="T186:AF186">
    <cfRule type="cellIs" dxfId="2691" priority="3206" operator="equal">
      <formula>0</formula>
    </cfRule>
    <cfRule type="cellIs" dxfId="2690" priority="3207" operator="greaterThan">
      <formula>0</formula>
    </cfRule>
  </conditionalFormatting>
  <conditionalFormatting sqref="V199">
    <cfRule type="expression" dxfId="2689" priority="3197">
      <formula>IF(ISNUMBER($A199),ISEVEN($A199))</formula>
    </cfRule>
    <cfRule type="expression" dxfId="2688" priority="3198">
      <formula>IF(ISNUMBER($A199),ISODD($A199))</formula>
    </cfRule>
  </conditionalFormatting>
  <conditionalFormatting sqref="B202">
    <cfRule type="expression" dxfId="2687" priority="2947">
      <formula>IF(ISNUMBER($A202),ISEVEN($A202))</formula>
    </cfRule>
    <cfRule type="expression" dxfId="2686" priority="2948">
      <formula>IF(ISNUMBER($A202),ISODD($A202))</formula>
    </cfRule>
  </conditionalFormatting>
  <conditionalFormatting sqref="F199">
    <cfRule type="dataBar" priority="3216">
      <dataBar>
        <cfvo type="num" val="0"/>
        <cfvo type="num" val="$AI$49*1.5"/>
        <color rgb="FF000066"/>
      </dataBar>
      <extLst>
        <ext xmlns:x14="http://schemas.microsoft.com/office/spreadsheetml/2009/9/main" uri="{B025F937-C7B1-47D3-B67F-A62EFF666E3E}">
          <x14:id>{818686E3-023C-4918-B325-3C2AF452EB14}</x14:id>
        </ext>
      </extLst>
    </cfRule>
  </conditionalFormatting>
  <conditionalFormatting sqref="V199">
    <cfRule type="dataBar" priority="3200">
      <dataBar>
        <cfvo type="num" val="0"/>
        <cfvo type="num" val="$AI$49"/>
        <color rgb="FF000066"/>
      </dataBar>
      <extLst>
        <ext xmlns:x14="http://schemas.microsoft.com/office/spreadsheetml/2009/9/main" uri="{B025F937-C7B1-47D3-B67F-A62EFF666E3E}">
          <x14:id>{73380B18-C73C-47B8-9F8B-FFA79D741276}</x14:id>
        </ext>
      </extLst>
    </cfRule>
  </conditionalFormatting>
  <conditionalFormatting sqref="AB199">
    <cfRule type="dataBar" priority="3196">
      <dataBar>
        <cfvo type="num" val="0"/>
        <cfvo type="num" val="$AI$49"/>
        <color rgb="FF000066"/>
      </dataBar>
      <extLst>
        <ext xmlns:x14="http://schemas.microsoft.com/office/spreadsheetml/2009/9/main" uri="{B025F937-C7B1-47D3-B67F-A62EFF666E3E}">
          <x14:id>{4F85693E-1511-4887-8045-AE8FD2A4CF2D}</x14:id>
        </ext>
      </extLst>
    </cfRule>
  </conditionalFormatting>
  <conditionalFormatting sqref="F249 B249:B250 B247:F247">
    <cfRule type="expression" dxfId="2685" priority="2951">
      <formula>IF(ISNUMBER($A247),ISEVEN($A247))</formula>
    </cfRule>
    <cfRule type="expression" dxfId="2684" priority="2952">
      <formula>IF(ISNUMBER($A247),ISODD($A247))</formula>
    </cfRule>
  </conditionalFormatting>
  <conditionalFormatting sqref="V202">
    <cfRule type="expression" dxfId="2683" priority="2949">
      <formula>IF(ISNUMBER($A203),ISEVEN($A203))</formula>
    </cfRule>
    <cfRule type="expression" dxfId="2682" priority="2950">
      <formula>IF(ISNUMBER($A203),ISODD($A203))</formula>
    </cfRule>
  </conditionalFormatting>
  <conditionalFormatting sqref="T202">
    <cfRule type="expression" dxfId="2681" priority="2945">
      <formula>IF(ISNUMBER($A203),ISEVEN($A203))</formula>
    </cfRule>
    <cfRule type="expression" dxfId="2680" priority="2946">
      <formula>IF(ISNUMBER($A203),ISODD($A203))</formula>
    </cfRule>
  </conditionalFormatting>
  <conditionalFormatting sqref="T214:AF214">
    <cfRule type="cellIs" dxfId="2679" priority="2940" operator="equal">
      <formula>0</formula>
    </cfRule>
    <cfRule type="cellIs" dxfId="2678" priority="2941" operator="greaterThan">
      <formula>0</formula>
    </cfRule>
  </conditionalFormatting>
  <conditionalFormatting sqref="T225:AF225">
    <cfRule type="cellIs" dxfId="2677" priority="2936" operator="equal">
      <formula>0</formula>
    </cfRule>
    <cfRule type="cellIs" dxfId="2676" priority="2937" operator="greaterThan">
      <formula>0</formula>
    </cfRule>
  </conditionalFormatting>
  <conditionalFormatting sqref="T236:AF236">
    <cfRule type="cellIs" dxfId="2675" priority="2934" operator="equal">
      <formula>0</formula>
    </cfRule>
    <cfRule type="cellIs" dxfId="2674" priority="2935" operator="greaterThan">
      <formula>0</formula>
    </cfRule>
  </conditionalFormatting>
  <conditionalFormatting sqref="V249">
    <cfRule type="expression" dxfId="2673" priority="2925">
      <formula>IF(ISNUMBER($A249),ISEVEN($A249))</formula>
    </cfRule>
    <cfRule type="expression" dxfId="2672" priority="2926">
      <formula>IF(ISNUMBER($A249),ISODD($A249))</formula>
    </cfRule>
  </conditionalFormatting>
  <conditionalFormatting sqref="F249">
    <cfRule type="dataBar" priority="2944">
      <dataBar>
        <cfvo type="num" val="0"/>
        <cfvo type="num" val="$AI$49*1.5"/>
        <color rgb="FF000066"/>
      </dataBar>
      <extLst>
        <ext xmlns:x14="http://schemas.microsoft.com/office/spreadsheetml/2009/9/main" uri="{B025F937-C7B1-47D3-B67F-A62EFF666E3E}">
          <x14:id>{919653BF-CC20-4C52-AAFE-4E4C2DA74BCA}</x14:id>
        </ext>
      </extLst>
    </cfRule>
  </conditionalFormatting>
  <conditionalFormatting sqref="V249">
    <cfRule type="dataBar" priority="2928">
      <dataBar>
        <cfvo type="num" val="0"/>
        <cfvo type="num" val="$AI$49"/>
        <color rgb="FF000066"/>
      </dataBar>
      <extLst>
        <ext xmlns:x14="http://schemas.microsoft.com/office/spreadsheetml/2009/9/main" uri="{B025F937-C7B1-47D3-B67F-A62EFF666E3E}">
          <x14:id>{6F41FC2A-6D80-4317-90BB-ECE235EB373F}</x14:id>
        </ext>
      </extLst>
    </cfRule>
  </conditionalFormatting>
  <conditionalFormatting sqref="AB249">
    <cfRule type="dataBar" priority="2924">
      <dataBar>
        <cfvo type="num" val="0"/>
        <cfvo type="num" val="$AI$49"/>
        <color rgb="FF000066"/>
      </dataBar>
      <extLst>
        <ext xmlns:x14="http://schemas.microsoft.com/office/spreadsheetml/2009/9/main" uri="{B025F937-C7B1-47D3-B67F-A62EFF666E3E}">
          <x14:id>{0AA4E854-4FD2-453B-A5CE-BCD160B36B6D}</x14:id>
        </ext>
      </extLst>
    </cfRule>
  </conditionalFormatting>
  <conditionalFormatting sqref="F150">
    <cfRule type="expression" dxfId="2651" priority="2287">
      <formula>IF(ISNUMBER($A150),ISEVEN($A150))</formula>
    </cfRule>
    <cfRule type="expression" dxfId="2650" priority="2288">
      <formula>IF(ISNUMBER($A150),ISODD($A150))</formula>
    </cfRule>
  </conditionalFormatting>
  <conditionalFormatting sqref="F150">
    <cfRule type="dataBar" priority="2286">
      <dataBar>
        <cfvo type="num" val="0"/>
        <cfvo type="num" val="1"/>
        <color theme="4" tint="0.39997558519241921"/>
      </dataBar>
      <extLst>
        <ext xmlns:x14="http://schemas.microsoft.com/office/spreadsheetml/2009/9/main" uri="{B025F937-C7B1-47D3-B67F-A62EFF666E3E}">
          <x14:id>{C008C651-5FF9-4C9B-9A6B-37AE694AA398}</x14:id>
        </ext>
      </extLst>
    </cfRule>
  </conditionalFormatting>
  <conditionalFormatting sqref="V150">
    <cfRule type="dataBar" priority="2285">
      <dataBar>
        <cfvo type="num" val="0"/>
        <cfvo type="num" val="1"/>
        <color theme="4" tint="0.39997558519241921"/>
      </dataBar>
      <extLst>
        <ext xmlns:x14="http://schemas.microsoft.com/office/spreadsheetml/2009/9/main" uri="{B025F937-C7B1-47D3-B67F-A62EFF666E3E}">
          <x14:id>{7D6C667D-0301-45B5-B33F-E458BCB12A90}</x14:id>
        </ext>
      </extLst>
    </cfRule>
  </conditionalFormatting>
  <conditionalFormatting sqref="V150">
    <cfRule type="expression" dxfId="2649" priority="2283">
      <formula>IF(ISNUMBER($A150),ISEVEN($A150))</formula>
    </cfRule>
    <cfRule type="expression" dxfId="2648" priority="2284">
      <formula>IF(ISNUMBER($A150),ISODD($A150))</formula>
    </cfRule>
  </conditionalFormatting>
  <conditionalFormatting sqref="AB150">
    <cfRule type="dataBar" priority="2282">
      <dataBar>
        <cfvo type="num" val="0"/>
        <cfvo type="num" val="1"/>
        <color theme="4" tint="0.39997558519241921"/>
      </dataBar>
      <extLst>
        <ext xmlns:x14="http://schemas.microsoft.com/office/spreadsheetml/2009/9/main" uri="{B025F937-C7B1-47D3-B67F-A62EFF666E3E}">
          <x14:id>{A231FC55-85E9-4D47-A5D6-C6D8BCB7F0B2}</x14:id>
        </ext>
      </extLst>
    </cfRule>
  </conditionalFormatting>
  <conditionalFormatting sqref="V152">
    <cfRule type="expression" dxfId="2639" priority="2266">
      <formula>IF(ISNUMBER($A153),ISEVEN($A153))</formula>
    </cfRule>
    <cfRule type="expression" dxfId="2638" priority="2267">
      <formula>IF(ISNUMBER($A153),ISODD($A153))</formula>
    </cfRule>
  </conditionalFormatting>
  <conditionalFormatting sqref="T152">
    <cfRule type="expression" dxfId="2637" priority="2264">
      <formula>IF(ISNUMBER($A153),ISEVEN($A153))</formula>
    </cfRule>
    <cfRule type="expression" dxfId="2636" priority="2265">
      <formula>IF(ISNUMBER($A153),ISODD($A153))</formula>
    </cfRule>
  </conditionalFormatting>
  <conditionalFormatting sqref="V102">
    <cfRule type="expression" dxfId="2635" priority="2262">
      <formula>IF(ISNUMBER($A103),ISEVEN($A103))</formula>
    </cfRule>
    <cfRule type="expression" dxfId="2634" priority="2263">
      <formula>IF(ISNUMBER($A103),ISODD($A103))</formula>
    </cfRule>
  </conditionalFormatting>
  <conditionalFormatting sqref="T102">
    <cfRule type="expression" dxfId="2633" priority="2260">
      <formula>IF(ISNUMBER($A103),ISEVEN($A103))</formula>
    </cfRule>
    <cfRule type="expression" dxfId="2632" priority="2261">
      <formula>IF(ISNUMBER($A103),ISODD($A103))</formula>
    </cfRule>
  </conditionalFormatting>
  <conditionalFormatting sqref="V52">
    <cfRule type="expression" dxfId="2631" priority="2258">
      <formula>IF(ISNUMBER($A53),ISEVEN($A53))</formula>
    </cfRule>
    <cfRule type="expression" dxfId="2630" priority="2259">
      <formula>IF(ISNUMBER($A53),ISODD($A53))</formula>
    </cfRule>
  </conditionalFormatting>
  <conditionalFormatting sqref="T52">
    <cfRule type="expression" dxfId="2629" priority="2256">
      <formula>IF(ISNUMBER($A53),ISEVEN($A53))</formula>
    </cfRule>
    <cfRule type="expression" dxfId="2628" priority="2257">
      <formula>IF(ISNUMBER($A53),ISODD($A53))</formula>
    </cfRule>
  </conditionalFormatting>
  <conditionalFormatting sqref="V2">
    <cfRule type="expression" dxfId="2627" priority="2254">
      <formula>IF(ISNUMBER($A3),ISEVEN($A3))</formula>
    </cfRule>
    <cfRule type="expression" dxfId="2626" priority="2255">
      <formula>IF(ISNUMBER($A3),ISODD($A3))</formula>
    </cfRule>
  </conditionalFormatting>
  <conditionalFormatting sqref="T2">
    <cfRule type="expression" dxfId="2625" priority="2252">
      <formula>IF(ISNUMBER($A3),ISEVEN($A3))</formula>
    </cfRule>
    <cfRule type="expression" dxfId="2624" priority="2253">
      <formula>IF(ISNUMBER($A3),ISODD($A3))</formula>
    </cfRule>
  </conditionalFormatting>
  <conditionalFormatting sqref="AE18:AF18 AE20:AF20 AE22:AF22">
    <cfRule type="cellIs" dxfId="2623" priority="2250" operator="equal">
      <formula>0</formula>
    </cfRule>
    <cfRule type="cellIs" dxfId="2622" priority="2251" operator="greaterThan">
      <formula>0</formula>
    </cfRule>
  </conditionalFormatting>
  <conditionalFormatting sqref="T18:AD18 T20:AD20 T22:AD22 T24:AF24">
    <cfRule type="cellIs" dxfId="2621" priority="2248" operator="equal">
      <formula>0</formula>
    </cfRule>
    <cfRule type="cellIs" dxfId="2620" priority="2249" operator="greaterThan">
      <formula>0</formula>
    </cfRule>
  </conditionalFormatting>
  <conditionalFormatting sqref="T17:AF17 T19:AF19 T21:AF21 T23:AF23">
    <cfRule type="cellIs" dxfId="2619" priority="2246" operator="equal">
      <formula>0</formula>
    </cfRule>
    <cfRule type="cellIs" dxfId="2618" priority="2247" operator="greaterThan">
      <formula>0</formula>
    </cfRule>
  </conditionalFormatting>
  <conditionalFormatting sqref="AE29:AF29 AE31:AF31 AE33:AF33">
    <cfRule type="cellIs" dxfId="2617" priority="2244" operator="equal">
      <formula>0</formula>
    </cfRule>
    <cfRule type="cellIs" dxfId="2616" priority="2245" operator="greaterThan">
      <formula>0</formula>
    </cfRule>
  </conditionalFormatting>
  <conditionalFormatting sqref="T29:AD29 T31:AD31 T33:AD33 T35:AF35">
    <cfRule type="cellIs" dxfId="2615" priority="2242" operator="equal">
      <formula>0</formula>
    </cfRule>
    <cfRule type="cellIs" dxfId="2614" priority="2243" operator="greaterThan">
      <formula>0</formula>
    </cfRule>
  </conditionalFormatting>
  <conditionalFormatting sqref="T28:AF28 T30:AF30 T32:AF32 T34:AF34">
    <cfRule type="cellIs" dxfId="2613" priority="2240" operator="equal">
      <formula>0</formula>
    </cfRule>
    <cfRule type="cellIs" dxfId="2612" priority="2241" operator="greaterThan">
      <formula>0</formula>
    </cfRule>
  </conditionalFormatting>
  <conditionalFormatting sqref="AE40:AF40 AE42:AF42 AE44:AF44">
    <cfRule type="cellIs" dxfId="2611" priority="2238" operator="equal">
      <formula>0</formula>
    </cfRule>
    <cfRule type="cellIs" dxfId="2610" priority="2239" operator="greaterThan">
      <formula>0</formula>
    </cfRule>
  </conditionalFormatting>
  <conditionalFormatting sqref="T40:AD40 T42:AD42 T44:AD44 T46:AF46">
    <cfRule type="cellIs" dxfId="2609" priority="2236" operator="equal">
      <formula>0</formula>
    </cfRule>
    <cfRule type="cellIs" dxfId="2608" priority="2237" operator="greaterThan">
      <formula>0</formula>
    </cfRule>
  </conditionalFormatting>
  <conditionalFormatting sqref="T39:AF39 T41:AF41 T43:AF43 T45:AF45">
    <cfRule type="cellIs" dxfId="2607" priority="2234" operator="equal">
      <formula>0</formula>
    </cfRule>
    <cfRule type="cellIs" dxfId="2606" priority="2235" operator="greaterThan">
      <formula>0</formula>
    </cfRule>
  </conditionalFormatting>
  <conditionalFormatting sqref="AE57:AF57 AE59:AF59 AE61:AF61">
    <cfRule type="cellIs" dxfId="2605" priority="2232" operator="equal">
      <formula>0</formula>
    </cfRule>
    <cfRule type="cellIs" dxfId="2604" priority="2233" operator="greaterThan">
      <formula>0</formula>
    </cfRule>
  </conditionalFormatting>
  <conditionalFormatting sqref="T57:AD57 T59:AD59 T61:AD61 T63:AF63">
    <cfRule type="cellIs" dxfId="2603" priority="2230" operator="equal">
      <formula>0</formula>
    </cfRule>
    <cfRule type="cellIs" dxfId="2602" priority="2231" operator="greaterThan">
      <formula>0</formula>
    </cfRule>
  </conditionalFormatting>
  <conditionalFormatting sqref="T56:AF56 T58:AF58 T60:AF60 T62:AF62">
    <cfRule type="cellIs" dxfId="2601" priority="2228" operator="equal">
      <formula>0</formula>
    </cfRule>
    <cfRule type="cellIs" dxfId="2600" priority="2229" operator="greaterThan">
      <formula>0</formula>
    </cfRule>
  </conditionalFormatting>
  <conditionalFormatting sqref="AE68:AF68 AE70:AF70 AE72:AF72">
    <cfRule type="cellIs" dxfId="2599" priority="2226" operator="equal">
      <formula>0</formula>
    </cfRule>
    <cfRule type="cellIs" dxfId="2598" priority="2227" operator="greaterThan">
      <formula>0</formula>
    </cfRule>
  </conditionalFormatting>
  <conditionalFormatting sqref="T68:AD68 T70:AD70 T72:AD72 T74:AF74">
    <cfRule type="cellIs" dxfId="2597" priority="2224" operator="equal">
      <formula>0</formula>
    </cfRule>
    <cfRule type="cellIs" dxfId="2596" priority="2225" operator="greaterThan">
      <formula>0</formula>
    </cfRule>
  </conditionalFormatting>
  <conditionalFormatting sqref="T67:AF67 T69:AF69 T71:AF71 T73:AF73">
    <cfRule type="cellIs" dxfId="2595" priority="2222" operator="equal">
      <formula>0</formula>
    </cfRule>
    <cfRule type="cellIs" dxfId="2594" priority="2223" operator="greaterThan">
      <formula>0</formula>
    </cfRule>
  </conditionalFormatting>
  <conditionalFormatting sqref="AE79:AF79 AE81:AF81 AE83:AF83">
    <cfRule type="cellIs" dxfId="2593" priority="2220" operator="equal">
      <formula>0</formula>
    </cfRule>
    <cfRule type="cellIs" dxfId="2592" priority="2221" operator="greaterThan">
      <formula>0</formula>
    </cfRule>
  </conditionalFormatting>
  <conditionalFormatting sqref="T79:AD79 T81:AD81 T83:AD83 T85:AF85">
    <cfRule type="cellIs" dxfId="2591" priority="2218" operator="equal">
      <formula>0</formula>
    </cfRule>
    <cfRule type="cellIs" dxfId="2590" priority="2219" operator="greaterThan">
      <formula>0</formula>
    </cfRule>
  </conditionalFormatting>
  <conditionalFormatting sqref="T78:AF78 T80:AF80 T82:AF82 T84:AF84">
    <cfRule type="cellIs" dxfId="2589" priority="2216" operator="equal">
      <formula>0</formula>
    </cfRule>
    <cfRule type="cellIs" dxfId="2588" priority="2217" operator="greaterThan">
      <formula>0</formula>
    </cfRule>
  </conditionalFormatting>
  <conditionalFormatting sqref="AE90:AF90 AE92:AF92 AE94:AF94">
    <cfRule type="cellIs" dxfId="2587" priority="2214" operator="equal">
      <formula>0</formula>
    </cfRule>
    <cfRule type="cellIs" dxfId="2586" priority="2215" operator="greaterThan">
      <formula>0</formula>
    </cfRule>
  </conditionalFormatting>
  <conditionalFormatting sqref="T90:AD90 T92:AD92 T94:AD94 T96:AF96">
    <cfRule type="cellIs" dxfId="2585" priority="2212" operator="equal">
      <formula>0</formula>
    </cfRule>
    <cfRule type="cellIs" dxfId="2584" priority="2213" operator="greaterThan">
      <formula>0</formula>
    </cfRule>
  </conditionalFormatting>
  <conditionalFormatting sqref="T89:AF89 T91:AF91 T93:AF93 T95:AF95">
    <cfRule type="cellIs" dxfId="2583" priority="2210" operator="equal">
      <formula>0</formula>
    </cfRule>
    <cfRule type="cellIs" dxfId="2582" priority="2211" operator="greaterThan">
      <formula>0</formula>
    </cfRule>
  </conditionalFormatting>
  <conditionalFormatting sqref="AE107:AF107 AE109:AF109 AE111:AF111">
    <cfRule type="cellIs" dxfId="2581" priority="2208" operator="equal">
      <formula>0</formula>
    </cfRule>
    <cfRule type="cellIs" dxfId="2580" priority="2209" operator="greaterThan">
      <formula>0</formula>
    </cfRule>
  </conditionalFormatting>
  <conditionalFormatting sqref="T107:AD107 T109:AD109 T111:AD111 T113:AF113">
    <cfRule type="cellIs" dxfId="2579" priority="2206" operator="equal">
      <formula>0</formula>
    </cfRule>
    <cfRule type="cellIs" dxfId="2578" priority="2207" operator="greaterThan">
      <formula>0</formula>
    </cfRule>
  </conditionalFormatting>
  <conditionalFormatting sqref="T106:AF106 T108:AF108 T110:AF110 T112:AF112">
    <cfRule type="cellIs" dxfId="2577" priority="2204" operator="equal">
      <formula>0</formula>
    </cfRule>
    <cfRule type="cellIs" dxfId="2576" priority="2205" operator="greaterThan">
      <formula>0</formula>
    </cfRule>
  </conditionalFormatting>
  <conditionalFormatting sqref="AE118:AF118 AE120:AF120 AE122:AF122">
    <cfRule type="cellIs" dxfId="2575" priority="2202" operator="equal">
      <formula>0</formula>
    </cfRule>
    <cfRule type="cellIs" dxfId="2574" priority="2203" operator="greaterThan">
      <formula>0</formula>
    </cfRule>
  </conditionalFormatting>
  <conditionalFormatting sqref="T118:AD118 T120:AD120 T122:AD122 T124:AF124">
    <cfRule type="cellIs" dxfId="2573" priority="2200" operator="equal">
      <formula>0</formula>
    </cfRule>
    <cfRule type="cellIs" dxfId="2572" priority="2201" operator="greaterThan">
      <formula>0</formula>
    </cfRule>
  </conditionalFormatting>
  <conditionalFormatting sqref="T117:AF117 T119:AF119 T121:AF121 T123:AF123">
    <cfRule type="cellIs" dxfId="2571" priority="2198" operator="equal">
      <formula>0</formula>
    </cfRule>
    <cfRule type="cellIs" dxfId="2570" priority="2199" operator="greaterThan">
      <formula>0</formula>
    </cfRule>
  </conditionalFormatting>
  <conditionalFormatting sqref="AE129:AF129 AE131:AF131 AE133:AF133">
    <cfRule type="cellIs" dxfId="2569" priority="2196" operator="equal">
      <formula>0</formula>
    </cfRule>
    <cfRule type="cellIs" dxfId="2568" priority="2197" operator="greaterThan">
      <formula>0</formula>
    </cfRule>
  </conditionalFormatting>
  <conditionalFormatting sqref="T129:AD129 T131:AD131 T133:AD133 T135:AF135">
    <cfRule type="cellIs" dxfId="2567" priority="2194" operator="equal">
      <formula>0</formula>
    </cfRule>
    <cfRule type="cellIs" dxfId="2566" priority="2195" operator="greaterThan">
      <formula>0</formula>
    </cfRule>
  </conditionalFormatting>
  <conditionalFormatting sqref="T128:AF128 T130:AF130 T132:AF132 T134:AF134">
    <cfRule type="cellIs" dxfId="2565" priority="2192" operator="equal">
      <formula>0</formula>
    </cfRule>
    <cfRule type="cellIs" dxfId="2564" priority="2193" operator="greaterThan">
      <formula>0</formula>
    </cfRule>
  </conditionalFormatting>
  <conditionalFormatting sqref="AE140:AF140 AE142:AF142 AE144:AF144">
    <cfRule type="cellIs" dxfId="2563" priority="2190" operator="equal">
      <formula>0</formula>
    </cfRule>
    <cfRule type="cellIs" dxfId="2562" priority="2191" operator="greaterThan">
      <formula>0</formula>
    </cfRule>
  </conditionalFormatting>
  <conditionalFormatting sqref="T140:AD140 T142:AD142 T144:AD144 T146:AF146">
    <cfRule type="cellIs" dxfId="2561" priority="2188" operator="equal">
      <formula>0</formula>
    </cfRule>
    <cfRule type="cellIs" dxfId="2560" priority="2189" operator="greaterThan">
      <formula>0</formula>
    </cfRule>
  </conditionalFormatting>
  <conditionalFormatting sqref="T139:AF139 T141:AF141 T143:AF143 T145:AF145">
    <cfRule type="cellIs" dxfId="2559" priority="2186" operator="equal">
      <formula>0</formula>
    </cfRule>
    <cfRule type="cellIs" dxfId="2558" priority="2187" operator="greaterThan">
      <formula>0</formula>
    </cfRule>
  </conditionalFormatting>
  <conditionalFormatting sqref="AE157:AF157 AE159:AF159 AE161:AF161">
    <cfRule type="cellIs" dxfId="2557" priority="2184" operator="equal">
      <formula>0</formula>
    </cfRule>
    <cfRule type="cellIs" dxfId="2556" priority="2185" operator="greaterThan">
      <formula>0</formula>
    </cfRule>
  </conditionalFormatting>
  <conditionalFormatting sqref="T157:AD157 T159:AD159 T161:AD161 T163:AF163">
    <cfRule type="cellIs" dxfId="2555" priority="2182" operator="equal">
      <formula>0</formula>
    </cfRule>
    <cfRule type="cellIs" dxfId="2554" priority="2183" operator="greaterThan">
      <formula>0</formula>
    </cfRule>
  </conditionalFormatting>
  <conditionalFormatting sqref="T156:AF156 T158:AF158 T160:AF160 T162:AF162">
    <cfRule type="cellIs" dxfId="2553" priority="2180" operator="equal">
      <formula>0</formula>
    </cfRule>
    <cfRule type="cellIs" dxfId="2552" priority="2181" operator="greaterThan">
      <formula>0</formula>
    </cfRule>
  </conditionalFormatting>
  <conditionalFormatting sqref="AE168:AF168 AE170:AF170 AE172:AF172">
    <cfRule type="cellIs" dxfId="2551" priority="2178" operator="equal">
      <formula>0</formula>
    </cfRule>
    <cfRule type="cellIs" dxfId="2550" priority="2179" operator="greaterThan">
      <formula>0</formula>
    </cfRule>
  </conditionalFormatting>
  <conditionalFormatting sqref="T168:AD168 T170:AD170 T172:AD172 T174:AF174">
    <cfRule type="cellIs" dxfId="2549" priority="2176" operator="equal">
      <formula>0</formula>
    </cfRule>
    <cfRule type="cellIs" dxfId="2548" priority="2177" operator="greaterThan">
      <formula>0</formula>
    </cfRule>
  </conditionalFormatting>
  <conditionalFormatting sqref="T167:AF167 T169:AF169 T171:AF171 T173:AF173">
    <cfRule type="cellIs" dxfId="2547" priority="2174" operator="equal">
      <formula>0</formula>
    </cfRule>
    <cfRule type="cellIs" dxfId="2546" priority="2175" operator="greaterThan">
      <formula>0</formula>
    </cfRule>
  </conditionalFormatting>
  <conditionalFormatting sqref="AE179:AF179 AE181:AF181 AE183:AF183">
    <cfRule type="cellIs" dxfId="2545" priority="2172" operator="equal">
      <formula>0</formula>
    </cfRule>
    <cfRule type="cellIs" dxfId="2544" priority="2173" operator="greaterThan">
      <formula>0</formula>
    </cfRule>
  </conditionalFormatting>
  <conditionalFormatting sqref="T179:AD179 T181:AD181 T183:AD183 T185:AF185">
    <cfRule type="cellIs" dxfId="2543" priority="2170" operator="equal">
      <formula>0</formula>
    </cfRule>
    <cfRule type="cellIs" dxfId="2542" priority="2171" operator="greaterThan">
      <formula>0</formula>
    </cfRule>
  </conditionalFormatting>
  <conditionalFormatting sqref="T178:AF178 T180:AF180 T182:AF182 T184:AF184">
    <cfRule type="cellIs" dxfId="2541" priority="2168" operator="equal">
      <formula>0</formula>
    </cfRule>
    <cfRule type="cellIs" dxfId="2540" priority="2169" operator="greaterThan">
      <formula>0</formula>
    </cfRule>
  </conditionalFormatting>
  <conditionalFormatting sqref="AE190:AF190 AE192:AF192 AE194:AF194">
    <cfRule type="cellIs" dxfId="2539" priority="2166" operator="equal">
      <formula>0</formula>
    </cfRule>
    <cfRule type="cellIs" dxfId="2538" priority="2167" operator="greaterThan">
      <formula>0</formula>
    </cfRule>
  </conditionalFormatting>
  <conditionalFormatting sqref="T190:AD190 T192:AD192 T194:AD194 T196:AF196">
    <cfRule type="cellIs" dxfId="2537" priority="2164" operator="equal">
      <formula>0</formula>
    </cfRule>
    <cfRule type="cellIs" dxfId="2536" priority="2165" operator="greaterThan">
      <formula>0</formula>
    </cfRule>
  </conditionalFormatting>
  <conditionalFormatting sqref="T189:AF189 T191:AF191 T193:AF193 T195:AF195">
    <cfRule type="cellIs" dxfId="2535" priority="2162" operator="equal">
      <formula>0</formula>
    </cfRule>
    <cfRule type="cellIs" dxfId="2534" priority="2163" operator="greaterThan">
      <formula>0</formula>
    </cfRule>
  </conditionalFormatting>
  <conditionalFormatting sqref="AE207:AF207 AE209:AF209 AE211:AF211">
    <cfRule type="cellIs" dxfId="2533" priority="2160" operator="equal">
      <formula>0</formula>
    </cfRule>
    <cfRule type="cellIs" dxfId="2532" priority="2161" operator="greaterThan">
      <formula>0</formula>
    </cfRule>
  </conditionalFormatting>
  <conditionalFormatting sqref="T207:AD207 T209:AD209 T211:AD211 T213:AF213">
    <cfRule type="cellIs" dxfId="2531" priority="2158" operator="equal">
      <formula>0</formula>
    </cfRule>
    <cfRule type="cellIs" dxfId="2530" priority="2159" operator="greaterThan">
      <formula>0</formula>
    </cfRule>
  </conditionalFormatting>
  <conditionalFormatting sqref="T206:AF206 T208:AF208 T210:AF210 T212:AF212">
    <cfRule type="cellIs" dxfId="2529" priority="2156" operator="equal">
      <formula>0</formula>
    </cfRule>
    <cfRule type="cellIs" dxfId="2528" priority="2157" operator="greaterThan">
      <formula>0</formula>
    </cfRule>
  </conditionalFormatting>
  <conditionalFormatting sqref="AE218:AF218 AE220:AF220 AE222:AF222">
    <cfRule type="cellIs" dxfId="2527" priority="2154" operator="equal">
      <formula>0</formula>
    </cfRule>
    <cfRule type="cellIs" dxfId="2526" priority="2155" operator="greaterThan">
      <formula>0</formula>
    </cfRule>
  </conditionalFormatting>
  <conditionalFormatting sqref="T218:AD218 T220:AD220 T222:AD222 T224:AF224">
    <cfRule type="cellIs" dxfId="2525" priority="2152" operator="equal">
      <formula>0</formula>
    </cfRule>
    <cfRule type="cellIs" dxfId="2524" priority="2153" operator="greaterThan">
      <formula>0</formula>
    </cfRule>
  </conditionalFormatting>
  <conditionalFormatting sqref="T217:AF217 T219:AF219 T221:AF221 T223:AF223">
    <cfRule type="cellIs" dxfId="2523" priority="2150" operator="equal">
      <formula>0</formula>
    </cfRule>
    <cfRule type="cellIs" dxfId="2522" priority="2151" operator="greaterThan">
      <formula>0</formula>
    </cfRule>
  </conditionalFormatting>
  <conditionalFormatting sqref="AE229:AF229 AE231:AF231 AE233:AF233">
    <cfRule type="cellIs" dxfId="2521" priority="2148" operator="equal">
      <formula>0</formula>
    </cfRule>
    <cfRule type="cellIs" dxfId="2520" priority="2149" operator="greaterThan">
      <formula>0</formula>
    </cfRule>
  </conditionalFormatting>
  <conditionalFormatting sqref="T229:AD229 T231:AD231 T233:AD233 T235:AF235">
    <cfRule type="cellIs" dxfId="2519" priority="2146" operator="equal">
      <formula>0</formula>
    </cfRule>
    <cfRule type="cellIs" dxfId="2518" priority="2147" operator="greaterThan">
      <formula>0</formula>
    </cfRule>
  </conditionalFormatting>
  <conditionalFormatting sqref="T228:AF228 T230:AF230 T232:AF232 T234:AF234">
    <cfRule type="cellIs" dxfId="2517" priority="2144" operator="equal">
      <formula>0</formula>
    </cfRule>
    <cfRule type="cellIs" dxfId="2516" priority="2145" operator="greaterThan">
      <formula>0</formula>
    </cfRule>
  </conditionalFormatting>
  <conditionalFormatting sqref="AE240:AF240 AE242:AF242 AE244:AF244">
    <cfRule type="cellIs" dxfId="2515" priority="2142" operator="equal">
      <formula>0</formula>
    </cfRule>
    <cfRule type="cellIs" dxfId="2514" priority="2143" operator="greaterThan">
      <formula>0</formula>
    </cfRule>
  </conditionalFormatting>
  <conditionalFormatting sqref="T240:AD240 T242:AD242 T244:AD244 T246:AF246">
    <cfRule type="cellIs" dxfId="2513" priority="2140" operator="equal">
      <formula>0</formula>
    </cfRule>
    <cfRule type="cellIs" dxfId="2512" priority="2141" operator="greaterThan">
      <formula>0</formula>
    </cfRule>
  </conditionalFormatting>
  <conditionalFormatting sqref="T239:AF239 T241:AF241 T243:AF243 T245:AF245">
    <cfRule type="cellIs" dxfId="2511" priority="2138" operator="equal">
      <formula>0</formula>
    </cfRule>
    <cfRule type="cellIs" dxfId="2510" priority="2139" operator="greaterThan">
      <formula>0</formula>
    </cfRule>
  </conditionalFormatting>
  <conditionalFormatting sqref="B225:F225 B236:F236 B206:F207 B214:F214 E204 E215 E226 E237 E209:F213 E220:F222 B241:C241 B240 E240:F240 B243:C243 B242 B244 B221:D224 B208:D213 E231:F233 B234:D235 E242:F244 B245:D246 E246:F246 B219:C220 B230:C233">
    <cfRule type="expression" dxfId="2277" priority="1754">
      <formula>IF(ISNUMBER($A204),ISEVEN($A204))</formula>
    </cfRule>
    <cfRule type="expression" dxfId="2276" priority="1755">
      <formula>IF(ISNUMBER($A204),ISODD($A204))</formula>
    </cfRule>
  </conditionalFormatting>
  <conditionalFormatting sqref="B204:C204">
    <cfRule type="expression" dxfId="2275" priority="1752">
      <formula>IF(ISNUMBER($A204),ISEVEN($A204))</formula>
    </cfRule>
    <cfRule type="expression" dxfId="2274" priority="1753">
      <formula>IF(ISNUMBER($A204),ISODD($A204))</formula>
    </cfRule>
  </conditionalFormatting>
  <conditionalFormatting sqref="E208:F208">
    <cfRule type="expression" dxfId="2273" priority="1750">
      <formula>IF(ISNUMBER($A208),ISEVEN($A208))</formula>
    </cfRule>
    <cfRule type="expression" dxfId="2272" priority="1751">
      <formula>IF(ISNUMBER($A208),ISODD($A208))</formula>
    </cfRule>
  </conditionalFormatting>
  <conditionalFormatting sqref="B205">
    <cfRule type="expression" dxfId="2271" priority="1748">
      <formula>IF(ISNUMBER($A205),ISEVEN($A205))</formula>
    </cfRule>
    <cfRule type="expression" dxfId="2270" priority="1749">
      <formula>IF(ISNUMBER($A205),ISODD($A205))</formula>
    </cfRule>
  </conditionalFormatting>
  <conditionalFormatting sqref="B227">
    <cfRule type="expression" dxfId="2269" priority="1740">
      <formula>IF(ISNUMBER($A227),ISEVEN($A227))</formula>
    </cfRule>
    <cfRule type="expression" dxfId="2268" priority="1741">
      <formula>IF(ISNUMBER($A227),ISODD($A227))</formula>
    </cfRule>
  </conditionalFormatting>
  <conditionalFormatting sqref="B215">
    <cfRule type="expression" dxfId="2267" priority="1746">
      <formula>IF(ISNUMBER($A215),ISEVEN($A215))</formula>
    </cfRule>
    <cfRule type="expression" dxfId="2266" priority="1747">
      <formula>IF(ISNUMBER($A215),ISODD($A215))</formula>
    </cfRule>
  </conditionalFormatting>
  <conditionalFormatting sqref="B216">
    <cfRule type="expression" dxfId="2265" priority="1744">
      <formula>IF(ISNUMBER($A216),ISEVEN($A216))</formula>
    </cfRule>
    <cfRule type="expression" dxfId="2264" priority="1745">
      <formula>IF(ISNUMBER($A216),ISODD($A216))</formula>
    </cfRule>
  </conditionalFormatting>
  <conditionalFormatting sqref="B226">
    <cfRule type="expression" dxfId="2263" priority="1742">
      <formula>IF(ISNUMBER($A226),ISEVEN($A226))</formula>
    </cfRule>
    <cfRule type="expression" dxfId="2262" priority="1743">
      <formula>IF(ISNUMBER($A226),ISODD($A226))</formula>
    </cfRule>
  </conditionalFormatting>
  <conditionalFormatting sqref="B237">
    <cfRule type="expression" dxfId="2261" priority="1738">
      <formula>IF(ISNUMBER($A237),ISEVEN($A237))</formula>
    </cfRule>
    <cfRule type="expression" dxfId="2260" priority="1739">
      <formula>IF(ISNUMBER($A237),ISODD($A237))</formula>
    </cfRule>
  </conditionalFormatting>
  <conditionalFormatting sqref="E212:F212">
    <cfRule type="expression" dxfId="2259" priority="1736">
      <formula>IF(ISNUMBER($A212),ISEVEN($A212))</formula>
    </cfRule>
    <cfRule type="expression" dxfId="2258" priority="1737">
      <formula>IF(ISNUMBER($A212),ISODD($A212))</formula>
    </cfRule>
  </conditionalFormatting>
  <conditionalFormatting sqref="B238">
    <cfRule type="expression" dxfId="2257" priority="1734">
      <formula>IF(ISNUMBER($A238),ISEVEN($A238))</formula>
    </cfRule>
    <cfRule type="expression" dxfId="2256" priority="1735">
      <formula>IF(ISNUMBER($A238),ISODD($A238))</formula>
    </cfRule>
  </conditionalFormatting>
  <conditionalFormatting sqref="C226">
    <cfRule type="expression" dxfId="2255" priority="1730">
      <formula>IF(ISNUMBER($A226),ISEVEN($A226))</formula>
    </cfRule>
    <cfRule type="expression" dxfId="2254" priority="1731">
      <formula>IF(ISNUMBER($A226),ISODD($A226))</formula>
    </cfRule>
  </conditionalFormatting>
  <conditionalFormatting sqref="C237">
    <cfRule type="expression" dxfId="2253" priority="1728">
      <formula>IF(ISNUMBER($A237),ISEVEN($A237))</formula>
    </cfRule>
    <cfRule type="expression" dxfId="2252" priority="1729">
      <formula>IF(ISNUMBER($A237),ISODD($A237))</formula>
    </cfRule>
  </conditionalFormatting>
  <conditionalFormatting sqref="C215">
    <cfRule type="expression" dxfId="2251" priority="1732">
      <formula>IF(ISNUMBER($A215),ISEVEN($A215))</formula>
    </cfRule>
    <cfRule type="expression" dxfId="2250" priority="1733">
      <formula>IF(ISNUMBER($A215),ISODD($A215))</formula>
    </cfRule>
  </conditionalFormatting>
  <conditionalFormatting sqref="B217:C218 E217:F218">
    <cfRule type="expression" dxfId="2249" priority="1726">
      <formula>IF(ISNUMBER($A217),ISEVEN($A217))</formula>
    </cfRule>
    <cfRule type="expression" dxfId="2248" priority="1727">
      <formula>IF(ISNUMBER($A217),ISODD($A217))</formula>
    </cfRule>
  </conditionalFormatting>
  <conditionalFormatting sqref="E219:F219">
    <cfRule type="expression" dxfId="2247" priority="1724">
      <formula>IF(ISNUMBER($A219),ISEVEN($A219))</formula>
    </cfRule>
    <cfRule type="expression" dxfId="2246" priority="1725">
      <formula>IF(ISNUMBER($A219),ISODD($A219))</formula>
    </cfRule>
  </conditionalFormatting>
  <conditionalFormatting sqref="B228:C229 E228:F229">
    <cfRule type="expression" dxfId="2245" priority="1722">
      <formula>IF(ISNUMBER($A228),ISEVEN($A228))</formula>
    </cfRule>
    <cfRule type="expression" dxfId="2244" priority="1723">
      <formula>IF(ISNUMBER($A228),ISODD($A228))</formula>
    </cfRule>
  </conditionalFormatting>
  <conditionalFormatting sqref="E230:F230">
    <cfRule type="expression" dxfId="2243" priority="1720">
      <formula>IF(ISNUMBER($A230),ISEVEN($A230))</formula>
    </cfRule>
    <cfRule type="expression" dxfId="2242" priority="1721">
      <formula>IF(ISNUMBER($A230),ISODD($A230))</formula>
    </cfRule>
  </conditionalFormatting>
  <conditionalFormatting sqref="E246:F246">
    <cfRule type="expression" dxfId="2241" priority="1714">
      <formula>IF(ISNUMBER($A246),ISEVEN($A246))</formula>
    </cfRule>
    <cfRule type="expression" dxfId="2240" priority="1715">
      <formula>IF(ISNUMBER($A246),ISODD($A246))</formula>
    </cfRule>
  </conditionalFormatting>
  <conditionalFormatting sqref="B239:C239 E239:F239">
    <cfRule type="expression" dxfId="2239" priority="1718">
      <formula>IF(ISNUMBER($A239),ISEVEN($A239))</formula>
    </cfRule>
    <cfRule type="expression" dxfId="2238" priority="1719">
      <formula>IF(ISNUMBER($A239),ISODD($A239))</formula>
    </cfRule>
  </conditionalFormatting>
  <conditionalFormatting sqref="E241:F241">
    <cfRule type="expression" dxfId="2237" priority="1716">
      <formula>IF(ISNUMBER($A241),ISEVEN($A241))</formula>
    </cfRule>
    <cfRule type="expression" dxfId="2236" priority="1717">
      <formula>IF(ISNUMBER($A241),ISODD($A241))</formula>
    </cfRule>
  </conditionalFormatting>
  <conditionalFormatting sqref="E245:F245">
    <cfRule type="expression" dxfId="2235" priority="1712">
      <formula>IF(ISNUMBER($A245),ISEVEN($A245))</formula>
    </cfRule>
    <cfRule type="expression" dxfId="2234" priority="1713">
      <formula>IF(ISNUMBER($A245),ISODD($A245))</formula>
    </cfRule>
  </conditionalFormatting>
  <conditionalFormatting sqref="E245:F245">
    <cfRule type="expression" dxfId="2233" priority="1710">
      <formula>IF(ISNUMBER($A245),ISEVEN($A245))</formula>
    </cfRule>
    <cfRule type="expression" dxfId="2232" priority="1711">
      <formula>IF(ISNUMBER($A245),ISODD($A245))</formula>
    </cfRule>
  </conditionalFormatting>
  <conditionalFormatting sqref="C240">
    <cfRule type="expression" dxfId="2231" priority="1708">
      <formula>IF(ISNUMBER($A240),ISEVEN($A240))</formula>
    </cfRule>
    <cfRule type="expression" dxfId="2230" priority="1709">
      <formula>IF(ISNUMBER($A240),ISODD($A240))</formula>
    </cfRule>
  </conditionalFormatting>
  <conditionalFormatting sqref="C242">
    <cfRule type="expression" dxfId="2229" priority="1706">
      <formula>IF(ISNUMBER($A242),ISEVEN($A242))</formula>
    </cfRule>
    <cfRule type="expression" dxfId="2228" priority="1707">
      <formula>IF(ISNUMBER($A242),ISODD($A242))</formula>
    </cfRule>
  </conditionalFormatting>
  <conditionalFormatting sqref="C244">
    <cfRule type="expression" dxfId="2227" priority="1704">
      <formula>IF(ISNUMBER($A244),ISEVEN($A244))</formula>
    </cfRule>
    <cfRule type="expression" dxfId="2226" priority="1705">
      <formula>IF(ISNUMBER($A244),ISODD($A244))</formula>
    </cfRule>
  </conditionalFormatting>
  <conditionalFormatting sqref="E235:F235">
    <cfRule type="expression" dxfId="2225" priority="1702">
      <formula>IF(ISNUMBER($A235),ISEVEN($A235))</formula>
    </cfRule>
    <cfRule type="expression" dxfId="2224" priority="1703">
      <formula>IF(ISNUMBER($A235),ISODD($A235))</formula>
    </cfRule>
  </conditionalFormatting>
  <conditionalFormatting sqref="E235:F235">
    <cfRule type="expression" dxfId="2223" priority="1700">
      <formula>IF(ISNUMBER($A235),ISEVEN($A235))</formula>
    </cfRule>
    <cfRule type="expression" dxfId="2222" priority="1701">
      <formula>IF(ISNUMBER($A235),ISODD($A235))</formula>
    </cfRule>
  </conditionalFormatting>
  <conditionalFormatting sqref="E234:F234">
    <cfRule type="expression" dxfId="2221" priority="1698">
      <formula>IF(ISNUMBER($A234),ISEVEN($A234))</formula>
    </cfRule>
    <cfRule type="expression" dxfId="2220" priority="1699">
      <formula>IF(ISNUMBER($A234),ISODD($A234))</formula>
    </cfRule>
  </conditionalFormatting>
  <conditionalFormatting sqref="E234:F234">
    <cfRule type="expression" dxfId="2219" priority="1696">
      <formula>IF(ISNUMBER($A234),ISEVEN($A234))</formula>
    </cfRule>
    <cfRule type="expression" dxfId="2218" priority="1697">
      <formula>IF(ISNUMBER($A234),ISODD($A234))</formula>
    </cfRule>
  </conditionalFormatting>
  <conditionalFormatting sqref="E223:F224">
    <cfRule type="expression" dxfId="2217" priority="1694">
      <formula>IF(ISNUMBER($A223),ISEVEN($A223))</formula>
    </cfRule>
    <cfRule type="expression" dxfId="2216" priority="1695">
      <formula>IF(ISNUMBER($A223),ISODD($A223))</formula>
    </cfRule>
  </conditionalFormatting>
  <conditionalFormatting sqref="E223:F223">
    <cfRule type="expression" dxfId="2215" priority="1692">
      <formula>IF(ISNUMBER($A223),ISEVEN($A223))</formula>
    </cfRule>
    <cfRule type="expression" dxfId="2214" priority="1693">
      <formula>IF(ISNUMBER($A223),ISODD($A223))</formula>
    </cfRule>
  </conditionalFormatting>
  <conditionalFormatting sqref="D217:D220">
    <cfRule type="expression" dxfId="2203" priority="1680">
      <formula>IF(ISNUMBER($A217),ISEVEN($A217))</formula>
    </cfRule>
    <cfRule type="expression" dxfId="2202" priority="1681">
      <formula>IF(ISNUMBER($A217),ISODD($A217))</formula>
    </cfRule>
  </conditionalFormatting>
  <conditionalFormatting sqref="D232:D233">
    <cfRule type="expression" dxfId="2201" priority="1678">
      <formula>IF(ISNUMBER($A232),ISEVEN($A232))</formula>
    </cfRule>
    <cfRule type="expression" dxfId="2200" priority="1679">
      <formula>IF(ISNUMBER($A232),ISODD($A232))</formula>
    </cfRule>
  </conditionalFormatting>
  <conditionalFormatting sqref="D228:D231">
    <cfRule type="expression" dxfId="2199" priority="1676">
      <formula>IF(ISNUMBER($A228),ISEVEN($A228))</formula>
    </cfRule>
    <cfRule type="expression" dxfId="2198" priority="1677">
      <formula>IF(ISNUMBER($A228),ISODD($A228))</formula>
    </cfRule>
  </conditionalFormatting>
  <conditionalFormatting sqref="D243:D244">
    <cfRule type="expression" dxfId="2197" priority="1674">
      <formula>IF(ISNUMBER($A243),ISEVEN($A243))</formula>
    </cfRule>
    <cfRule type="expression" dxfId="2196" priority="1675">
      <formula>IF(ISNUMBER($A243),ISODD($A243))</formula>
    </cfRule>
  </conditionalFormatting>
  <conditionalFormatting sqref="D239:D242">
    <cfRule type="expression" dxfId="2195" priority="1672">
      <formula>IF(ISNUMBER($A239),ISEVEN($A239))</formula>
    </cfRule>
    <cfRule type="expression" dxfId="2194" priority="1673">
      <formula>IF(ISNUMBER($A239),ISODD($A239))</formula>
    </cfRule>
  </conditionalFormatting>
  <conditionalFormatting sqref="B175:F175 B186:F186 B156:F157 B164:F164 E154 E165 E176 E187 E159:F163 E170:F172 B191:C191 B190 E190:F190 B193:C193 B192 B194 B171:D174 B158:D163 E181:F183 B184:D185 E192:F194 B195:D196 E196:F196 B169:C170 B180:C183">
    <cfRule type="expression" dxfId="2193" priority="1670">
      <formula>IF(ISNUMBER($A154),ISEVEN($A154))</formula>
    </cfRule>
    <cfRule type="expression" dxfId="2192" priority="1671">
      <formula>IF(ISNUMBER($A154),ISODD($A154))</formula>
    </cfRule>
  </conditionalFormatting>
  <conditionalFormatting sqref="B154:C154">
    <cfRule type="expression" dxfId="2191" priority="1668">
      <formula>IF(ISNUMBER($A154),ISEVEN($A154))</formula>
    </cfRule>
    <cfRule type="expression" dxfId="2190" priority="1669">
      <formula>IF(ISNUMBER($A154),ISODD($A154))</formula>
    </cfRule>
  </conditionalFormatting>
  <conditionalFormatting sqref="E158:F158">
    <cfRule type="expression" dxfId="2189" priority="1666">
      <formula>IF(ISNUMBER($A158),ISEVEN($A158))</formula>
    </cfRule>
    <cfRule type="expression" dxfId="2188" priority="1667">
      <formula>IF(ISNUMBER($A158),ISODD($A158))</formula>
    </cfRule>
  </conditionalFormatting>
  <conditionalFormatting sqref="B155">
    <cfRule type="expression" dxfId="2187" priority="1664">
      <formula>IF(ISNUMBER($A155),ISEVEN($A155))</formula>
    </cfRule>
    <cfRule type="expression" dxfId="2186" priority="1665">
      <formula>IF(ISNUMBER($A155),ISODD($A155))</formula>
    </cfRule>
  </conditionalFormatting>
  <conditionalFormatting sqref="B177">
    <cfRule type="expression" dxfId="2185" priority="1656">
      <formula>IF(ISNUMBER($A177),ISEVEN($A177))</formula>
    </cfRule>
    <cfRule type="expression" dxfId="2184" priority="1657">
      <formula>IF(ISNUMBER($A177),ISODD($A177))</formula>
    </cfRule>
  </conditionalFormatting>
  <conditionalFormatting sqref="B165">
    <cfRule type="expression" dxfId="2183" priority="1662">
      <formula>IF(ISNUMBER($A165),ISEVEN($A165))</formula>
    </cfRule>
    <cfRule type="expression" dxfId="2182" priority="1663">
      <formula>IF(ISNUMBER($A165),ISODD($A165))</formula>
    </cfRule>
  </conditionalFormatting>
  <conditionalFormatting sqref="B166">
    <cfRule type="expression" dxfId="2181" priority="1660">
      <formula>IF(ISNUMBER($A166),ISEVEN($A166))</formula>
    </cfRule>
    <cfRule type="expression" dxfId="2180" priority="1661">
      <formula>IF(ISNUMBER($A166),ISODD($A166))</formula>
    </cfRule>
  </conditionalFormatting>
  <conditionalFormatting sqref="B176">
    <cfRule type="expression" dxfId="2179" priority="1658">
      <formula>IF(ISNUMBER($A176),ISEVEN($A176))</formula>
    </cfRule>
    <cfRule type="expression" dxfId="2178" priority="1659">
      <formula>IF(ISNUMBER($A176),ISODD($A176))</formula>
    </cfRule>
  </conditionalFormatting>
  <conditionalFormatting sqref="B187">
    <cfRule type="expression" dxfId="2177" priority="1654">
      <formula>IF(ISNUMBER($A187),ISEVEN($A187))</formula>
    </cfRule>
    <cfRule type="expression" dxfId="2176" priority="1655">
      <formula>IF(ISNUMBER($A187),ISODD($A187))</formula>
    </cfRule>
  </conditionalFormatting>
  <conditionalFormatting sqref="E162:F162">
    <cfRule type="expression" dxfId="2175" priority="1652">
      <formula>IF(ISNUMBER($A162),ISEVEN($A162))</formula>
    </cfRule>
    <cfRule type="expression" dxfId="2174" priority="1653">
      <formula>IF(ISNUMBER($A162),ISODD($A162))</formula>
    </cfRule>
  </conditionalFormatting>
  <conditionalFormatting sqref="B188">
    <cfRule type="expression" dxfId="2173" priority="1650">
      <formula>IF(ISNUMBER($A188),ISEVEN($A188))</formula>
    </cfRule>
    <cfRule type="expression" dxfId="2172" priority="1651">
      <formula>IF(ISNUMBER($A188),ISODD($A188))</formula>
    </cfRule>
  </conditionalFormatting>
  <conditionalFormatting sqref="C176">
    <cfRule type="expression" dxfId="2171" priority="1646">
      <formula>IF(ISNUMBER($A176),ISEVEN($A176))</formula>
    </cfRule>
    <cfRule type="expression" dxfId="2170" priority="1647">
      <formula>IF(ISNUMBER($A176),ISODD($A176))</formula>
    </cfRule>
  </conditionalFormatting>
  <conditionalFormatting sqref="C187">
    <cfRule type="expression" dxfId="2169" priority="1644">
      <formula>IF(ISNUMBER($A187),ISEVEN($A187))</formula>
    </cfRule>
    <cfRule type="expression" dxfId="2168" priority="1645">
      <formula>IF(ISNUMBER($A187),ISODD($A187))</formula>
    </cfRule>
  </conditionalFormatting>
  <conditionalFormatting sqref="C165">
    <cfRule type="expression" dxfId="2167" priority="1648">
      <formula>IF(ISNUMBER($A165),ISEVEN($A165))</formula>
    </cfRule>
    <cfRule type="expression" dxfId="2166" priority="1649">
      <formula>IF(ISNUMBER($A165),ISODD($A165))</formula>
    </cfRule>
  </conditionalFormatting>
  <conditionalFormatting sqref="B167:C168 E167:F168">
    <cfRule type="expression" dxfId="2165" priority="1642">
      <formula>IF(ISNUMBER($A167),ISEVEN($A167))</formula>
    </cfRule>
    <cfRule type="expression" dxfId="2164" priority="1643">
      <formula>IF(ISNUMBER($A167),ISODD($A167))</formula>
    </cfRule>
  </conditionalFormatting>
  <conditionalFormatting sqref="E169:F169">
    <cfRule type="expression" dxfId="2163" priority="1640">
      <formula>IF(ISNUMBER($A169),ISEVEN($A169))</formula>
    </cfRule>
    <cfRule type="expression" dxfId="2162" priority="1641">
      <formula>IF(ISNUMBER($A169),ISODD($A169))</formula>
    </cfRule>
  </conditionalFormatting>
  <conditionalFormatting sqref="B178:C179 E178:F179">
    <cfRule type="expression" dxfId="2161" priority="1638">
      <formula>IF(ISNUMBER($A178),ISEVEN($A178))</formula>
    </cfRule>
    <cfRule type="expression" dxfId="2160" priority="1639">
      <formula>IF(ISNUMBER($A178),ISODD($A178))</formula>
    </cfRule>
  </conditionalFormatting>
  <conditionalFormatting sqref="E180:F180">
    <cfRule type="expression" dxfId="2159" priority="1636">
      <formula>IF(ISNUMBER($A180),ISEVEN($A180))</formula>
    </cfRule>
    <cfRule type="expression" dxfId="2158" priority="1637">
      <formula>IF(ISNUMBER($A180),ISODD($A180))</formula>
    </cfRule>
  </conditionalFormatting>
  <conditionalFormatting sqref="E196:F196">
    <cfRule type="expression" dxfId="2157" priority="1630">
      <formula>IF(ISNUMBER($A196),ISEVEN($A196))</formula>
    </cfRule>
    <cfRule type="expression" dxfId="2156" priority="1631">
      <formula>IF(ISNUMBER($A196),ISODD($A196))</formula>
    </cfRule>
  </conditionalFormatting>
  <conditionalFormatting sqref="B189:C189 E189:F189">
    <cfRule type="expression" dxfId="2155" priority="1634">
      <formula>IF(ISNUMBER($A189),ISEVEN($A189))</formula>
    </cfRule>
    <cfRule type="expression" dxfId="2154" priority="1635">
      <formula>IF(ISNUMBER($A189),ISODD($A189))</formula>
    </cfRule>
  </conditionalFormatting>
  <conditionalFormatting sqref="E191:F191">
    <cfRule type="expression" dxfId="2153" priority="1632">
      <formula>IF(ISNUMBER($A191),ISEVEN($A191))</formula>
    </cfRule>
    <cfRule type="expression" dxfId="2152" priority="1633">
      <formula>IF(ISNUMBER($A191),ISODD($A191))</formula>
    </cfRule>
  </conditionalFormatting>
  <conditionalFormatting sqref="E195:F195">
    <cfRule type="expression" dxfId="2151" priority="1628">
      <formula>IF(ISNUMBER($A195),ISEVEN($A195))</formula>
    </cfRule>
    <cfRule type="expression" dxfId="2150" priority="1629">
      <formula>IF(ISNUMBER($A195),ISODD($A195))</formula>
    </cfRule>
  </conditionalFormatting>
  <conditionalFormatting sqref="E195:F195">
    <cfRule type="expression" dxfId="2149" priority="1626">
      <formula>IF(ISNUMBER($A195),ISEVEN($A195))</formula>
    </cfRule>
    <cfRule type="expression" dxfId="2148" priority="1627">
      <formula>IF(ISNUMBER($A195),ISODD($A195))</formula>
    </cfRule>
  </conditionalFormatting>
  <conditionalFormatting sqref="C190">
    <cfRule type="expression" dxfId="2147" priority="1624">
      <formula>IF(ISNUMBER($A190),ISEVEN($A190))</formula>
    </cfRule>
    <cfRule type="expression" dxfId="2146" priority="1625">
      <formula>IF(ISNUMBER($A190),ISODD($A190))</formula>
    </cfRule>
  </conditionalFormatting>
  <conditionalFormatting sqref="C192">
    <cfRule type="expression" dxfId="2145" priority="1622">
      <formula>IF(ISNUMBER($A192),ISEVEN($A192))</formula>
    </cfRule>
    <cfRule type="expression" dxfId="2144" priority="1623">
      <formula>IF(ISNUMBER($A192),ISODD($A192))</formula>
    </cfRule>
  </conditionalFormatting>
  <conditionalFormatting sqref="C194">
    <cfRule type="expression" dxfId="2143" priority="1620">
      <formula>IF(ISNUMBER($A194),ISEVEN($A194))</formula>
    </cfRule>
    <cfRule type="expression" dxfId="2142" priority="1621">
      <formula>IF(ISNUMBER($A194),ISODD($A194))</formula>
    </cfRule>
  </conditionalFormatting>
  <conditionalFormatting sqref="E185:F185">
    <cfRule type="expression" dxfId="2141" priority="1618">
      <formula>IF(ISNUMBER($A185),ISEVEN($A185))</formula>
    </cfRule>
    <cfRule type="expression" dxfId="2140" priority="1619">
      <formula>IF(ISNUMBER($A185),ISODD($A185))</formula>
    </cfRule>
  </conditionalFormatting>
  <conditionalFormatting sqref="E185:F185">
    <cfRule type="expression" dxfId="2139" priority="1616">
      <formula>IF(ISNUMBER($A185),ISEVEN($A185))</formula>
    </cfRule>
    <cfRule type="expression" dxfId="2138" priority="1617">
      <formula>IF(ISNUMBER($A185),ISODD($A185))</formula>
    </cfRule>
  </conditionalFormatting>
  <conditionalFormatting sqref="E184:F184">
    <cfRule type="expression" dxfId="2137" priority="1614">
      <formula>IF(ISNUMBER($A184),ISEVEN($A184))</formula>
    </cfRule>
    <cfRule type="expression" dxfId="2136" priority="1615">
      <formula>IF(ISNUMBER($A184),ISODD($A184))</formula>
    </cfRule>
  </conditionalFormatting>
  <conditionalFormatting sqref="E184:F184">
    <cfRule type="expression" dxfId="2135" priority="1612">
      <formula>IF(ISNUMBER($A184),ISEVEN($A184))</formula>
    </cfRule>
    <cfRule type="expression" dxfId="2134" priority="1613">
      <formula>IF(ISNUMBER($A184),ISODD($A184))</formula>
    </cfRule>
  </conditionalFormatting>
  <conditionalFormatting sqref="E173:F174">
    <cfRule type="expression" dxfId="2133" priority="1610">
      <formula>IF(ISNUMBER($A173),ISEVEN($A173))</formula>
    </cfRule>
    <cfRule type="expression" dxfId="2132" priority="1611">
      <formula>IF(ISNUMBER($A173),ISODD($A173))</formula>
    </cfRule>
  </conditionalFormatting>
  <conditionalFormatting sqref="E173:F173">
    <cfRule type="expression" dxfId="2131" priority="1608">
      <formula>IF(ISNUMBER($A173),ISEVEN($A173))</formula>
    </cfRule>
    <cfRule type="expression" dxfId="2130" priority="1609">
      <formula>IF(ISNUMBER($A173),ISODD($A173))</formula>
    </cfRule>
  </conditionalFormatting>
  <conditionalFormatting sqref="D167:D170">
    <cfRule type="expression" dxfId="2129" priority="1606">
      <formula>IF(ISNUMBER($A167),ISEVEN($A167))</formula>
    </cfRule>
    <cfRule type="expression" dxfId="2128" priority="1607">
      <formula>IF(ISNUMBER($A167),ISODD($A167))</formula>
    </cfRule>
  </conditionalFormatting>
  <conditionalFormatting sqref="D182:D183">
    <cfRule type="expression" dxfId="2127" priority="1604">
      <formula>IF(ISNUMBER($A182),ISEVEN($A182))</formula>
    </cfRule>
    <cfRule type="expression" dxfId="2126" priority="1605">
      <formula>IF(ISNUMBER($A182),ISODD($A182))</formula>
    </cfRule>
  </conditionalFormatting>
  <conditionalFormatting sqref="D178:D181">
    <cfRule type="expression" dxfId="2125" priority="1602">
      <formula>IF(ISNUMBER($A178),ISEVEN($A178))</formula>
    </cfRule>
    <cfRule type="expression" dxfId="2124" priority="1603">
      <formula>IF(ISNUMBER($A178),ISODD($A178))</formula>
    </cfRule>
  </conditionalFormatting>
  <conditionalFormatting sqref="D193:D194">
    <cfRule type="expression" dxfId="2123" priority="1600">
      <formula>IF(ISNUMBER($A193),ISEVEN($A193))</formula>
    </cfRule>
    <cfRule type="expression" dxfId="2122" priority="1601">
      <formula>IF(ISNUMBER($A193),ISODD($A193))</formula>
    </cfRule>
  </conditionalFormatting>
  <conditionalFormatting sqref="D189:D192">
    <cfRule type="expression" dxfId="2121" priority="1598">
      <formula>IF(ISNUMBER($A189),ISEVEN($A189))</formula>
    </cfRule>
    <cfRule type="expression" dxfId="2120" priority="1599">
      <formula>IF(ISNUMBER($A189),ISODD($A189))</formula>
    </cfRule>
  </conditionalFormatting>
  <conditionalFormatting sqref="B125:F125 B136:F136 B106:F107 B114:F114 E104 E115 E126 E137 E109:F113 E120:F122 B141:C141 B140 E140:F140 B143:C143 B142 B144 B121:D124 B108:D113 E131:F133 B134:D135 E142:F144 B145:D146 E146:F146 B119:C120 B130:C133">
    <cfRule type="expression" dxfId="2119" priority="1596">
      <formula>IF(ISNUMBER($A104),ISEVEN($A104))</formula>
    </cfRule>
    <cfRule type="expression" dxfId="2118" priority="1597">
      <formula>IF(ISNUMBER($A104),ISODD($A104))</formula>
    </cfRule>
  </conditionalFormatting>
  <conditionalFormatting sqref="B104:C104">
    <cfRule type="expression" dxfId="2117" priority="1594">
      <formula>IF(ISNUMBER($A104),ISEVEN($A104))</formula>
    </cfRule>
    <cfRule type="expression" dxfId="2116" priority="1595">
      <formula>IF(ISNUMBER($A104),ISODD($A104))</formula>
    </cfRule>
  </conditionalFormatting>
  <conditionalFormatting sqref="E108:F108">
    <cfRule type="expression" dxfId="2115" priority="1592">
      <formula>IF(ISNUMBER($A108),ISEVEN($A108))</formula>
    </cfRule>
    <cfRule type="expression" dxfId="2114" priority="1593">
      <formula>IF(ISNUMBER($A108),ISODD($A108))</formula>
    </cfRule>
  </conditionalFormatting>
  <conditionalFormatting sqref="B105">
    <cfRule type="expression" dxfId="2113" priority="1590">
      <formula>IF(ISNUMBER($A105),ISEVEN($A105))</formula>
    </cfRule>
    <cfRule type="expression" dxfId="2112" priority="1591">
      <formula>IF(ISNUMBER($A105),ISODD($A105))</formula>
    </cfRule>
  </conditionalFormatting>
  <conditionalFormatting sqref="B127">
    <cfRule type="expression" dxfId="2111" priority="1582">
      <formula>IF(ISNUMBER($A127),ISEVEN($A127))</formula>
    </cfRule>
    <cfRule type="expression" dxfId="2110" priority="1583">
      <formula>IF(ISNUMBER($A127),ISODD($A127))</formula>
    </cfRule>
  </conditionalFormatting>
  <conditionalFormatting sqref="B115">
    <cfRule type="expression" dxfId="2109" priority="1588">
      <formula>IF(ISNUMBER($A115),ISEVEN($A115))</formula>
    </cfRule>
    <cfRule type="expression" dxfId="2108" priority="1589">
      <formula>IF(ISNUMBER($A115),ISODD($A115))</formula>
    </cfRule>
  </conditionalFormatting>
  <conditionalFormatting sqref="B116">
    <cfRule type="expression" dxfId="2107" priority="1586">
      <formula>IF(ISNUMBER($A116),ISEVEN($A116))</formula>
    </cfRule>
    <cfRule type="expression" dxfId="2106" priority="1587">
      <formula>IF(ISNUMBER($A116),ISODD($A116))</formula>
    </cfRule>
  </conditionalFormatting>
  <conditionalFormatting sqref="B126">
    <cfRule type="expression" dxfId="2105" priority="1584">
      <formula>IF(ISNUMBER($A126),ISEVEN($A126))</formula>
    </cfRule>
    <cfRule type="expression" dxfId="2104" priority="1585">
      <formula>IF(ISNUMBER($A126),ISODD($A126))</formula>
    </cfRule>
  </conditionalFormatting>
  <conditionalFormatting sqref="B137">
    <cfRule type="expression" dxfId="2103" priority="1580">
      <formula>IF(ISNUMBER($A137),ISEVEN($A137))</formula>
    </cfRule>
    <cfRule type="expression" dxfId="2102" priority="1581">
      <formula>IF(ISNUMBER($A137),ISODD($A137))</formula>
    </cfRule>
  </conditionalFormatting>
  <conditionalFormatting sqref="E112:F112">
    <cfRule type="expression" dxfId="2101" priority="1578">
      <formula>IF(ISNUMBER($A112),ISEVEN($A112))</formula>
    </cfRule>
    <cfRule type="expression" dxfId="2100" priority="1579">
      <formula>IF(ISNUMBER($A112),ISODD($A112))</formula>
    </cfRule>
  </conditionalFormatting>
  <conditionalFormatting sqref="B138">
    <cfRule type="expression" dxfId="2099" priority="1576">
      <formula>IF(ISNUMBER($A138),ISEVEN($A138))</formula>
    </cfRule>
    <cfRule type="expression" dxfId="2098" priority="1577">
      <formula>IF(ISNUMBER($A138),ISODD($A138))</formula>
    </cfRule>
  </conditionalFormatting>
  <conditionalFormatting sqref="C126">
    <cfRule type="expression" dxfId="2097" priority="1572">
      <formula>IF(ISNUMBER($A126),ISEVEN($A126))</formula>
    </cfRule>
    <cfRule type="expression" dxfId="2096" priority="1573">
      <formula>IF(ISNUMBER($A126),ISODD($A126))</formula>
    </cfRule>
  </conditionalFormatting>
  <conditionalFormatting sqref="C137">
    <cfRule type="expression" dxfId="2095" priority="1570">
      <formula>IF(ISNUMBER($A137),ISEVEN($A137))</formula>
    </cfRule>
    <cfRule type="expression" dxfId="2094" priority="1571">
      <formula>IF(ISNUMBER($A137),ISODD($A137))</formula>
    </cfRule>
  </conditionalFormatting>
  <conditionalFormatting sqref="C115">
    <cfRule type="expression" dxfId="2093" priority="1574">
      <formula>IF(ISNUMBER($A115),ISEVEN($A115))</formula>
    </cfRule>
    <cfRule type="expression" dxfId="2092" priority="1575">
      <formula>IF(ISNUMBER($A115),ISODD($A115))</formula>
    </cfRule>
  </conditionalFormatting>
  <conditionalFormatting sqref="B117:C118 E117:F118">
    <cfRule type="expression" dxfId="2091" priority="1568">
      <formula>IF(ISNUMBER($A117),ISEVEN($A117))</formula>
    </cfRule>
    <cfRule type="expression" dxfId="2090" priority="1569">
      <formula>IF(ISNUMBER($A117),ISODD($A117))</formula>
    </cfRule>
  </conditionalFormatting>
  <conditionalFormatting sqref="E119:F119">
    <cfRule type="expression" dxfId="2089" priority="1566">
      <formula>IF(ISNUMBER($A119),ISEVEN($A119))</formula>
    </cfRule>
    <cfRule type="expression" dxfId="2088" priority="1567">
      <formula>IF(ISNUMBER($A119),ISODD($A119))</formula>
    </cfRule>
  </conditionalFormatting>
  <conditionalFormatting sqref="B128:C129 E128:F129">
    <cfRule type="expression" dxfId="2087" priority="1564">
      <formula>IF(ISNUMBER($A128),ISEVEN($A128))</formula>
    </cfRule>
    <cfRule type="expression" dxfId="2086" priority="1565">
      <formula>IF(ISNUMBER($A128),ISODD($A128))</formula>
    </cfRule>
  </conditionalFormatting>
  <conditionalFormatting sqref="E130:F130">
    <cfRule type="expression" dxfId="2085" priority="1562">
      <formula>IF(ISNUMBER($A130),ISEVEN($A130))</formula>
    </cfRule>
    <cfRule type="expression" dxfId="2084" priority="1563">
      <formula>IF(ISNUMBER($A130),ISODD($A130))</formula>
    </cfRule>
  </conditionalFormatting>
  <conditionalFormatting sqref="E146:F146">
    <cfRule type="expression" dxfId="2083" priority="1556">
      <formula>IF(ISNUMBER($A146),ISEVEN($A146))</formula>
    </cfRule>
    <cfRule type="expression" dxfId="2082" priority="1557">
      <formula>IF(ISNUMBER($A146),ISODD($A146))</formula>
    </cfRule>
  </conditionalFormatting>
  <conditionalFormatting sqref="B139:C139 E139:F139">
    <cfRule type="expression" dxfId="2081" priority="1560">
      <formula>IF(ISNUMBER($A139),ISEVEN($A139))</formula>
    </cfRule>
    <cfRule type="expression" dxfId="2080" priority="1561">
      <formula>IF(ISNUMBER($A139),ISODD($A139))</formula>
    </cfRule>
  </conditionalFormatting>
  <conditionalFormatting sqref="E141:F141">
    <cfRule type="expression" dxfId="2079" priority="1558">
      <formula>IF(ISNUMBER($A141),ISEVEN($A141))</formula>
    </cfRule>
    <cfRule type="expression" dxfId="2078" priority="1559">
      <formula>IF(ISNUMBER($A141),ISODD($A141))</formula>
    </cfRule>
  </conditionalFormatting>
  <conditionalFormatting sqref="E145:F145">
    <cfRule type="expression" dxfId="2077" priority="1554">
      <formula>IF(ISNUMBER($A145),ISEVEN($A145))</formula>
    </cfRule>
    <cfRule type="expression" dxfId="2076" priority="1555">
      <formula>IF(ISNUMBER($A145),ISODD($A145))</formula>
    </cfRule>
  </conditionalFormatting>
  <conditionalFormatting sqref="E145:F145">
    <cfRule type="expression" dxfId="2075" priority="1552">
      <formula>IF(ISNUMBER($A145),ISEVEN($A145))</formula>
    </cfRule>
    <cfRule type="expression" dxfId="2074" priority="1553">
      <formula>IF(ISNUMBER($A145),ISODD($A145))</formula>
    </cfRule>
  </conditionalFormatting>
  <conditionalFormatting sqref="C140">
    <cfRule type="expression" dxfId="2073" priority="1550">
      <formula>IF(ISNUMBER($A140),ISEVEN($A140))</formula>
    </cfRule>
    <cfRule type="expression" dxfId="2072" priority="1551">
      <formula>IF(ISNUMBER($A140),ISODD($A140))</formula>
    </cfRule>
  </conditionalFormatting>
  <conditionalFormatting sqref="C142">
    <cfRule type="expression" dxfId="2071" priority="1548">
      <formula>IF(ISNUMBER($A142),ISEVEN($A142))</formula>
    </cfRule>
    <cfRule type="expression" dxfId="2070" priority="1549">
      <formula>IF(ISNUMBER($A142),ISODD($A142))</formula>
    </cfRule>
  </conditionalFormatting>
  <conditionalFormatting sqref="C144">
    <cfRule type="expression" dxfId="2069" priority="1546">
      <formula>IF(ISNUMBER($A144),ISEVEN($A144))</formula>
    </cfRule>
    <cfRule type="expression" dxfId="2068" priority="1547">
      <formula>IF(ISNUMBER($A144),ISODD($A144))</formula>
    </cfRule>
  </conditionalFormatting>
  <conditionalFormatting sqref="E135:F135">
    <cfRule type="expression" dxfId="2067" priority="1544">
      <formula>IF(ISNUMBER($A135),ISEVEN($A135))</formula>
    </cfRule>
    <cfRule type="expression" dxfId="2066" priority="1545">
      <formula>IF(ISNUMBER($A135),ISODD($A135))</formula>
    </cfRule>
  </conditionalFormatting>
  <conditionalFormatting sqref="E135:F135">
    <cfRule type="expression" dxfId="2065" priority="1542">
      <formula>IF(ISNUMBER($A135),ISEVEN($A135))</formula>
    </cfRule>
    <cfRule type="expression" dxfId="2064" priority="1543">
      <formula>IF(ISNUMBER($A135),ISODD($A135))</formula>
    </cfRule>
  </conditionalFormatting>
  <conditionalFormatting sqref="E134:F134">
    <cfRule type="expression" dxfId="2063" priority="1540">
      <formula>IF(ISNUMBER($A134),ISEVEN($A134))</formula>
    </cfRule>
    <cfRule type="expression" dxfId="2062" priority="1541">
      <formula>IF(ISNUMBER($A134),ISODD($A134))</formula>
    </cfRule>
  </conditionalFormatting>
  <conditionalFormatting sqref="E134:F134">
    <cfRule type="expression" dxfId="2061" priority="1538">
      <formula>IF(ISNUMBER($A134),ISEVEN($A134))</formula>
    </cfRule>
    <cfRule type="expression" dxfId="2060" priority="1539">
      <formula>IF(ISNUMBER($A134),ISODD($A134))</formula>
    </cfRule>
  </conditionalFormatting>
  <conditionalFormatting sqref="E123:F124">
    <cfRule type="expression" dxfId="2059" priority="1536">
      <formula>IF(ISNUMBER($A123),ISEVEN($A123))</formula>
    </cfRule>
    <cfRule type="expression" dxfId="2058" priority="1537">
      <formula>IF(ISNUMBER($A123),ISODD($A123))</formula>
    </cfRule>
  </conditionalFormatting>
  <conditionalFormatting sqref="E123:F123">
    <cfRule type="expression" dxfId="2057" priority="1534">
      <formula>IF(ISNUMBER($A123),ISEVEN($A123))</formula>
    </cfRule>
    <cfRule type="expression" dxfId="2056" priority="1535">
      <formula>IF(ISNUMBER($A123),ISODD($A123))</formula>
    </cfRule>
  </conditionalFormatting>
  <conditionalFormatting sqref="D117:D120">
    <cfRule type="expression" dxfId="2055" priority="1532">
      <formula>IF(ISNUMBER($A117),ISEVEN($A117))</formula>
    </cfRule>
    <cfRule type="expression" dxfId="2054" priority="1533">
      <formula>IF(ISNUMBER($A117),ISODD($A117))</formula>
    </cfRule>
  </conditionalFormatting>
  <conditionalFormatting sqref="D132:D133">
    <cfRule type="expression" dxfId="2053" priority="1530">
      <formula>IF(ISNUMBER($A132),ISEVEN($A132))</formula>
    </cfRule>
    <cfRule type="expression" dxfId="2052" priority="1531">
      <formula>IF(ISNUMBER($A132),ISODD($A132))</formula>
    </cfRule>
  </conditionalFormatting>
  <conditionalFormatting sqref="D128:D131">
    <cfRule type="expression" dxfId="2051" priority="1528">
      <formula>IF(ISNUMBER($A128),ISEVEN($A128))</formula>
    </cfRule>
    <cfRule type="expression" dxfId="2050" priority="1529">
      <formula>IF(ISNUMBER($A128),ISODD($A128))</formula>
    </cfRule>
  </conditionalFormatting>
  <conditionalFormatting sqref="D143:D144">
    <cfRule type="expression" dxfId="2049" priority="1526">
      <formula>IF(ISNUMBER($A143),ISEVEN($A143))</formula>
    </cfRule>
    <cfRule type="expression" dxfId="2048" priority="1527">
      <formula>IF(ISNUMBER($A143),ISODD($A143))</formula>
    </cfRule>
  </conditionalFormatting>
  <conditionalFormatting sqref="D139:D142">
    <cfRule type="expression" dxfId="2047" priority="1524">
      <formula>IF(ISNUMBER($A139),ISEVEN($A139))</formula>
    </cfRule>
    <cfRule type="expression" dxfId="2046" priority="1525">
      <formula>IF(ISNUMBER($A139),ISODD($A139))</formula>
    </cfRule>
  </conditionalFormatting>
  <conditionalFormatting sqref="B75:F75 B86:F86 B56:F57 B64:F64 E54 E65 E76 E87 E59:F63 E70:F72 B91:C91 B90 E90:F90 B93:C93 B92 B94 B71:D74 B58:D63 E81:F83 B84:D85 E92:F94 B95:D96 E96:F96 B69:C70 B80:C83">
    <cfRule type="expression" dxfId="2045" priority="1522">
      <formula>IF(ISNUMBER($A54),ISEVEN($A54))</formula>
    </cfRule>
    <cfRule type="expression" dxfId="2044" priority="1523">
      <formula>IF(ISNUMBER($A54),ISODD($A54))</formula>
    </cfRule>
  </conditionalFormatting>
  <conditionalFormatting sqref="B54:C54">
    <cfRule type="expression" dxfId="2043" priority="1520">
      <formula>IF(ISNUMBER($A54),ISEVEN($A54))</formula>
    </cfRule>
    <cfRule type="expression" dxfId="2042" priority="1521">
      <formula>IF(ISNUMBER($A54),ISODD($A54))</formula>
    </cfRule>
  </conditionalFormatting>
  <conditionalFormatting sqref="E58:F58">
    <cfRule type="expression" dxfId="2041" priority="1518">
      <formula>IF(ISNUMBER($A58),ISEVEN($A58))</formula>
    </cfRule>
    <cfRule type="expression" dxfId="2040" priority="1519">
      <formula>IF(ISNUMBER($A58),ISODD($A58))</formula>
    </cfRule>
  </conditionalFormatting>
  <conditionalFormatting sqref="B55">
    <cfRule type="expression" dxfId="2039" priority="1516">
      <formula>IF(ISNUMBER($A55),ISEVEN($A55))</formula>
    </cfRule>
    <cfRule type="expression" dxfId="2038" priority="1517">
      <formula>IF(ISNUMBER($A55),ISODD($A55))</formula>
    </cfRule>
  </conditionalFormatting>
  <conditionalFormatting sqref="B77">
    <cfRule type="expression" dxfId="2037" priority="1508">
      <formula>IF(ISNUMBER($A77),ISEVEN($A77))</formula>
    </cfRule>
    <cfRule type="expression" dxfId="2036" priority="1509">
      <formula>IF(ISNUMBER($A77),ISODD($A77))</formula>
    </cfRule>
  </conditionalFormatting>
  <conditionalFormatting sqref="B65">
    <cfRule type="expression" dxfId="2035" priority="1514">
      <formula>IF(ISNUMBER($A65),ISEVEN($A65))</formula>
    </cfRule>
    <cfRule type="expression" dxfId="2034" priority="1515">
      <formula>IF(ISNUMBER($A65),ISODD($A65))</formula>
    </cfRule>
  </conditionalFormatting>
  <conditionalFormatting sqref="B66">
    <cfRule type="expression" dxfId="2033" priority="1512">
      <formula>IF(ISNUMBER($A66),ISEVEN($A66))</formula>
    </cfRule>
    <cfRule type="expression" dxfId="2032" priority="1513">
      <formula>IF(ISNUMBER($A66),ISODD($A66))</formula>
    </cfRule>
  </conditionalFormatting>
  <conditionalFormatting sqref="B76">
    <cfRule type="expression" dxfId="2031" priority="1510">
      <formula>IF(ISNUMBER($A76),ISEVEN($A76))</formula>
    </cfRule>
    <cfRule type="expression" dxfId="2030" priority="1511">
      <formula>IF(ISNUMBER($A76),ISODD($A76))</formula>
    </cfRule>
  </conditionalFormatting>
  <conditionalFormatting sqref="B87">
    <cfRule type="expression" dxfId="2029" priority="1506">
      <formula>IF(ISNUMBER($A87),ISEVEN($A87))</formula>
    </cfRule>
    <cfRule type="expression" dxfId="2028" priority="1507">
      <formula>IF(ISNUMBER($A87),ISODD($A87))</formula>
    </cfRule>
  </conditionalFormatting>
  <conditionalFormatting sqref="E62:F62">
    <cfRule type="expression" dxfId="2027" priority="1504">
      <formula>IF(ISNUMBER($A62),ISEVEN($A62))</formula>
    </cfRule>
    <cfRule type="expression" dxfId="2026" priority="1505">
      <formula>IF(ISNUMBER($A62),ISODD($A62))</formula>
    </cfRule>
  </conditionalFormatting>
  <conditionalFormatting sqref="B88">
    <cfRule type="expression" dxfId="2025" priority="1502">
      <formula>IF(ISNUMBER($A88),ISEVEN($A88))</formula>
    </cfRule>
    <cfRule type="expression" dxfId="2024" priority="1503">
      <formula>IF(ISNUMBER($A88),ISODD($A88))</formula>
    </cfRule>
  </conditionalFormatting>
  <conditionalFormatting sqref="C76">
    <cfRule type="expression" dxfId="2023" priority="1498">
      <formula>IF(ISNUMBER($A76),ISEVEN($A76))</formula>
    </cfRule>
    <cfRule type="expression" dxfId="2022" priority="1499">
      <formula>IF(ISNUMBER($A76),ISODD($A76))</formula>
    </cfRule>
  </conditionalFormatting>
  <conditionalFormatting sqref="C87">
    <cfRule type="expression" dxfId="2021" priority="1496">
      <formula>IF(ISNUMBER($A87),ISEVEN($A87))</formula>
    </cfRule>
    <cfRule type="expression" dxfId="2020" priority="1497">
      <formula>IF(ISNUMBER($A87),ISODD($A87))</formula>
    </cfRule>
  </conditionalFormatting>
  <conditionalFormatting sqref="C65">
    <cfRule type="expression" dxfId="2019" priority="1500">
      <formula>IF(ISNUMBER($A65),ISEVEN($A65))</formula>
    </cfRule>
    <cfRule type="expression" dxfId="2018" priority="1501">
      <formula>IF(ISNUMBER($A65),ISODD($A65))</formula>
    </cfRule>
  </conditionalFormatting>
  <conditionalFormatting sqref="B67:C68 E67:F68">
    <cfRule type="expression" dxfId="2017" priority="1494">
      <formula>IF(ISNUMBER($A67),ISEVEN($A67))</formula>
    </cfRule>
    <cfRule type="expression" dxfId="2016" priority="1495">
      <formula>IF(ISNUMBER($A67),ISODD($A67))</formula>
    </cfRule>
  </conditionalFormatting>
  <conditionalFormatting sqref="E69:F69">
    <cfRule type="expression" dxfId="2015" priority="1492">
      <formula>IF(ISNUMBER($A69),ISEVEN($A69))</formula>
    </cfRule>
    <cfRule type="expression" dxfId="2014" priority="1493">
      <formula>IF(ISNUMBER($A69),ISODD($A69))</formula>
    </cfRule>
  </conditionalFormatting>
  <conditionalFormatting sqref="B78:C79 E78:F79">
    <cfRule type="expression" dxfId="2013" priority="1490">
      <formula>IF(ISNUMBER($A78),ISEVEN($A78))</formula>
    </cfRule>
    <cfRule type="expression" dxfId="2012" priority="1491">
      <formula>IF(ISNUMBER($A78),ISODD($A78))</formula>
    </cfRule>
  </conditionalFormatting>
  <conditionalFormatting sqref="E80:F80">
    <cfRule type="expression" dxfId="2011" priority="1488">
      <formula>IF(ISNUMBER($A80),ISEVEN($A80))</formula>
    </cfRule>
    <cfRule type="expression" dxfId="2010" priority="1489">
      <formula>IF(ISNUMBER($A80),ISODD($A80))</formula>
    </cfRule>
  </conditionalFormatting>
  <conditionalFormatting sqref="E96:F96">
    <cfRule type="expression" dxfId="2009" priority="1482">
      <formula>IF(ISNUMBER($A96),ISEVEN($A96))</formula>
    </cfRule>
    <cfRule type="expression" dxfId="2008" priority="1483">
      <formula>IF(ISNUMBER($A96),ISODD($A96))</formula>
    </cfRule>
  </conditionalFormatting>
  <conditionalFormatting sqref="B89:C89 E89:F89">
    <cfRule type="expression" dxfId="2007" priority="1486">
      <formula>IF(ISNUMBER($A89),ISEVEN($A89))</formula>
    </cfRule>
    <cfRule type="expression" dxfId="2006" priority="1487">
      <formula>IF(ISNUMBER($A89),ISODD($A89))</formula>
    </cfRule>
  </conditionalFormatting>
  <conditionalFormatting sqref="E91:F91">
    <cfRule type="expression" dxfId="2005" priority="1484">
      <formula>IF(ISNUMBER($A91),ISEVEN($A91))</formula>
    </cfRule>
    <cfRule type="expression" dxfId="2004" priority="1485">
      <formula>IF(ISNUMBER($A91),ISODD($A91))</formula>
    </cfRule>
  </conditionalFormatting>
  <conditionalFormatting sqref="E95:F95">
    <cfRule type="expression" dxfId="2003" priority="1480">
      <formula>IF(ISNUMBER($A95),ISEVEN($A95))</formula>
    </cfRule>
    <cfRule type="expression" dxfId="2002" priority="1481">
      <formula>IF(ISNUMBER($A95),ISODD($A95))</formula>
    </cfRule>
  </conditionalFormatting>
  <conditionalFormatting sqref="E95:F95">
    <cfRule type="expression" dxfId="2001" priority="1478">
      <formula>IF(ISNUMBER($A95),ISEVEN($A95))</formula>
    </cfRule>
    <cfRule type="expression" dxfId="2000" priority="1479">
      <formula>IF(ISNUMBER($A95),ISODD($A95))</formula>
    </cfRule>
  </conditionalFormatting>
  <conditionalFormatting sqref="C90">
    <cfRule type="expression" dxfId="1999" priority="1476">
      <formula>IF(ISNUMBER($A90),ISEVEN($A90))</formula>
    </cfRule>
    <cfRule type="expression" dxfId="1998" priority="1477">
      <formula>IF(ISNUMBER($A90),ISODD($A90))</formula>
    </cfRule>
  </conditionalFormatting>
  <conditionalFormatting sqref="C92">
    <cfRule type="expression" dxfId="1997" priority="1474">
      <formula>IF(ISNUMBER($A92),ISEVEN($A92))</formula>
    </cfRule>
    <cfRule type="expression" dxfId="1996" priority="1475">
      <formula>IF(ISNUMBER($A92),ISODD($A92))</formula>
    </cfRule>
  </conditionalFormatting>
  <conditionalFormatting sqref="C94">
    <cfRule type="expression" dxfId="1995" priority="1472">
      <formula>IF(ISNUMBER($A94),ISEVEN($A94))</formula>
    </cfRule>
    <cfRule type="expression" dxfId="1994" priority="1473">
      <formula>IF(ISNUMBER($A94),ISODD($A94))</formula>
    </cfRule>
  </conditionalFormatting>
  <conditionalFormatting sqref="E85:F85">
    <cfRule type="expression" dxfId="1993" priority="1470">
      <formula>IF(ISNUMBER($A85),ISEVEN($A85))</formula>
    </cfRule>
    <cfRule type="expression" dxfId="1992" priority="1471">
      <formula>IF(ISNUMBER($A85),ISODD($A85))</formula>
    </cfRule>
  </conditionalFormatting>
  <conditionalFormatting sqref="E85:F85">
    <cfRule type="expression" dxfId="1991" priority="1468">
      <formula>IF(ISNUMBER($A85),ISEVEN($A85))</formula>
    </cfRule>
    <cfRule type="expression" dxfId="1990" priority="1469">
      <formula>IF(ISNUMBER($A85),ISODD($A85))</formula>
    </cfRule>
  </conditionalFormatting>
  <conditionalFormatting sqref="E84:F84">
    <cfRule type="expression" dxfId="1989" priority="1466">
      <formula>IF(ISNUMBER($A84),ISEVEN($A84))</formula>
    </cfRule>
    <cfRule type="expression" dxfId="1988" priority="1467">
      <formula>IF(ISNUMBER($A84),ISODD($A84))</formula>
    </cfRule>
  </conditionalFormatting>
  <conditionalFormatting sqref="E84:F84">
    <cfRule type="expression" dxfId="1987" priority="1464">
      <formula>IF(ISNUMBER($A84),ISEVEN($A84))</formula>
    </cfRule>
    <cfRule type="expression" dxfId="1986" priority="1465">
      <formula>IF(ISNUMBER($A84),ISODD($A84))</formula>
    </cfRule>
  </conditionalFormatting>
  <conditionalFormatting sqref="E73:F74">
    <cfRule type="expression" dxfId="1985" priority="1462">
      <formula>IF(ISNUMBER($A73),ISEVEN($A73))</formula>
    </cfRule>
    <cfRule type="expression" dxfId="1984" priority="1463">
      <formula>IF(ISNUMBER($A73),ISODD($A73))</formula>
    </cfRule>
  </conditionalFormatting>
  <conditionalFormatting sqref="E73:F73">
    <cfRule type="expression" dxfId="1983" priority="1460">
      <formula>IF(ISNUMBER($A73),ISEVEN($A73))</formula>
    </cfRule>
    <cfRule type="expression" dxfId="1982" priority="1461">
      <formula>IF(ISNUMBER($A73),ISODD($A73))</formula>
    </cfRule>
  </conditionalFormatting>
  <conditionalFormatting sqref="D67:D70">
    <cfRule type="expression" dxfId="1981" priority="1458">
      <formula>IF(ISNUMBER($A67),ISEVEN($A67))</formula>
    </cfRule>
    <cfRule type="expression" dxfId="1980" priority="1459">
      <formula>IF(ISNUMBER($A67),ISODD($A67))</formula>
    </cfRule>
  </conditionalFormatting>
  <conditionalFormatting sqref="D82:D83">
    <cfRule type="expression" dxfId="1979" priority="1456">
      <formula>IF(ISNUMBER($A82),ISEVEN($A82))</formula>
    </cfRule>
    <cfRule type="expression" dxfId="1978" priority="1457">
      <formula>IF(ISNUMBER($A82),ISODD($A82))</formula>
    </cfRule>
  </conditionalFormatting>
  <conditionalFormatting sqref="D78:D81">
    <cfRule type="expression" dxfId="1977" priority="1454">
      <formula>IF(ISNUMBER($A78),ISEVEN($A78))</formula>
    </cfRule>
    <cfRule type="expression" dxfId="1976" priority="1455">
      <formula>IF(ISNUMBER($A78),ISODD($A78))</formula>
    </cfRule>
  </conditionalFormatting>
  <conditionalFormatting sqref="D93:D94">
    <cfRule type="expression" dxfId="1975" priority="1452">
      <formula>IF(ISNUMBER($A93),ISEVEN($A93))</formula>
    </cfRule>
    <cfRule type="expression" dxfId="1974" priority="1453">
      <formula>IF(ISNUMBER($A93),ISODD($A93))</formula>
    </cfRule>
  </conditionalFormatting>
  <conditionalFormatting sqref="D89:D92">
    <cfRule type="expression" dxfId="1973" priority="1450">
      <formula>IF(ISNUMBER($A89),ISEVEN($A89))</formula>
    </cfRule>
    <cfRule type="expression" dxfId="1972" priority="1451">
      <formula>IF(ISNUMBER($A89),ISODD($A89))</formula>
    </cfRule>
  </conditionalFormatting>
  <conditionalFormatting sqref="B25:F25 B36:F36 B6:F7 B14:F14 E4 E15 E26 E37 E9:F13 E20:F22 B41:C41 B40 E40:F40 B43:C43 B42 B44 B21:D24 B8:D13 E31:F33 B34:D35 E42:F44 B45:D46 E46:F46 B19:C20 B30:C33">
    <cfRule type="expression" dxfId="1971" priority="1448">
      <formula>IF(ISNUMBER($A4),ISEVEN($A4))</formula>
    </cfRule>
    <cfRule type="expression" dxfId="1970" priority="1449">
      <formula>IF(ISNUMBER($A4),ISODD($A4))</formula>
    </cfRule>
  </conditionalFormatting>
  <conditionalFormatting sqref="B4:C4">
    <cfRule type="expression" dxfId="1969" priority="1446">
      <formula>IF(ISNUMBER($A4),ISEVEN($A4))</formula>
    </cfRule>
    <cfRule type="expression" dxfId="1968" priority="1447">
      <formula>IF(ISNUMBER($A4),ISODD($A4))</formula>
    </cfRule>
  </conditionalFormatting>
  <conditionalFormatting sqref="E8:F8">
    <cfRule type="expression" dxfId="1967" priority="1444">
      <formula>IF(ISNUMBER($A8),ISEVEN($A8))</formula>
    </cfRule>
    <cfRule type="expression" dxfId="1966" priority="1445">
      <formula>IF(ISNUMBER($A8),ISODD($A8))</formula>
    </cfRule>
  </conditionalFormatting>
  <conditionalFormatting sqref="B5">
    <cfRule type="expression" dxfId="1965" priority="1442">
      <formula>IF(ISNUMBER($A5),ISEVEN($A5))</formula>
    </cfRule>
    <cfRule type="expression" dxfId="1964" priority="1443">
      <formula>IF(ISNUMBER($A5),ISODD($A5))</formula>
    </cfRule>
  </conditionalFormatting>
  <conditionalFormatting sqref="B27">
    <cfRule type="expression" dxfId="1963" priority="1434">
      <formula>IF(ISNUMBER($A27),ISEVEN($A27))</formula>
    </cfRule>
    <cfRule type="expression" dxfId="1962" priority="1435">
      <formula>IF(ISNUMBER($A27),ISODD($A27))</formula>
    </cfRule>
  </conditionalFormatting>
  <conditionalFormatting sqref="B15">
    <cfRule type="expression" dxfId="1961" priority="1440">
      <formula>IF(ISNUMBER($A15),ISEVEN($A15))</formula>
    </cfRule>
    <cfRule type="expression" dxfId="1960" priority="1441">
      <formula>IF(ISNUMBER($A15),ISODD($A15))</formula>
    </cfRule>
  </conditionalFormatting>
  <conditionalFormatting sqref="B16">
    <cfRule type="expression" dxfId="1959" priority="1438">
      <formula>IF(ISNUMBER($A16),ISEVEN($A16))</formula>
    </cfRule>
    <cfRule type="expression" dxfId="1958" priority="1439">
      <formula>IF(ISNUMBER($A16),ISODD($A16))</formula>
    </cfRule>
  </conditionalFormatting>
  <conditionalFormatting sqref="B26">
    <cfRule type="expression" dxfId="1957" priority="1436">
      <formula>IF(ISNUMBER($A26),ISEVEN($A26))</formula>
    </cfRule>
    <cfRule type="expression" dxfId="1956" priority="1437">
      <formula>IF(ISNUMBER($A26),ISODD($A26))</formula>
    </cfRule>
  </conditionalFormatting>
  <conditionalFormatting sqref="B37">
    <cfRule type="expression" dxfId="1955" priority="1432">
      <formula>IF(ISNUMBER($A37),ISEVEN($A37))</formula>
    </cfRule>
    <cfRule type="expression" dxfId="1954" priority="1433">
      <formula>IF(ISNUMBER($A37),ISODD($A37))</formula>
    </cfRule>
  </conditionalFormatting>
  <conditionalFormatting sqref="E12:F12">
    <cfRule type="expression" dxfId="1953" priority="1430">
      <formula>IF(ISNUMBER($A12),ISEVEN($A12))</formula>
    </cfRule>
    <cfRule type="expression" dxfId="1952" priority="1431">
      <formula>IF(ISNUMBER($A12),ISODD($A12))</formula>
    </cfRule>
  </conditionalFormatting>
  <conditionalFormatting sqref="B38">
    <cfRule type="expression" dxfId="1951" priority="1428">
      <formula>IF(ISNUMBER($A38),ISEVEN($A38))</formula>
    </cfRule>
    <cfRule type="expression" dxfId="1950" priority="1429">
      <formula>IF(ISNUMBER($A38),ISODD($A38))</formula>
    </cfRule>
  </conditionalFormatting>
  <conditionalFormatting sqref="C26">
    <cfRule type="expression" dxfId="1949" priority="1424">
      <formula>IF(ISNUMBER($A26),ISEVEN($A26))</formula>
    </cfRule>
    <cfRule type="expression" dxfId="1948" priority="1425">
      <formula>IF(ISNUMBER($A26),ISODD($A26))</formula>
    </cfRule>
  </conditionalFormatting>
  <conditionalFormatting sqref="C37">
    <cfRule type="expression" dxfId="1947" priority="1422">
      <formula>IF(ISNUMBER($A37),ISEVEN($A37))</formula>
    </cfRule>
    <cfRule type="expression" dxfId="1946" priority="1423">
      <formula>IF(ISNUMBER($A37),ISODD($A37))</formula>
    </cfRule>
  </conditionalFormatting>
  <conditionalFormatting sqref="C15">
    <cfRule type="expression" dxfId="1945" priority="1426">
      <formula>IF(ISNUMBER($A15),ISEVEN($A15))</formula>
    </cfRule>
    <cfRule type="expression" dxfId="1944" priority="1427">
      <formula>IF(ISNUMBER($A15),ISODD($A15))</formula>
    </cfRule>
  </conditionalFormatting>
  <conditionalFormatting sqref="B17:C18 E17:F18">
    <cfRule type="expression" dxfId="1943" priority="1420">
      <formula>IF(ISNUMBER($A17),ISEVEN($A17))</formula>
    </cfRule>
    <cfRule type="expression" dxfId="1942" priority="1421">
      <formula>IF(ISNUMBER($A17),ISODD($A17))</formula>
    </cfRule>
  </conditionalFormatting>
  <conditionalFormatting sqref="E19:F19">
    <cfRule type="expression" dxfId="1941" priority="1418">
      <formula>IF(ISNUMBER($A19),ISEVEN($A19))</formula>
    </cfRule>
    <cfRule type="expression" dxfId="1940" priority="1419">
      <formula>IF(ISNUMBER($A19),ISODD($A19))</formula>
    </cfRule>
  </conditionalFormatting>
  <conditionalFormatting sqref="B28:C29 E28:F29">
    <cfRule type="expression" dxfId="1939" priority="1416">
      <formula>IF(ISNUMBER($A28),ISEVEN($A28))</formula>
    </cfRule>
    <cfRule type="expression" dxfId="1938" priority="1417">
      <formula>IF(ISNUMBER($A28),ISODD($A28))</formula>
    </cfRule>
  </conditionalFormatting>
  <conditionalFormatting sqref="E30:F30">
    <cfRule type="expression" dxfId="1937" priority="1414">
      <formula>IF(ISNUMBER($A30),ISEVEN($A30))</formula>
    </cfRule>
    <cfRule type="expression" dxfId="1936" priority="1415">
      <formula>IF(ISNUMBER($A30),ISODD($A30))</formula>
    </cfRule>
  </conditionalFormatting>
  <conditionalFormatting sqref="E46:F46">
    <cfRule type="expression" dxfId="1935" priority="1408">
      <formula>IF(ISNUMBER($A46),ISEVEN($A46))</formula>
    </cfRule>
    <cfRule type="expression" dxfId="1934" priority="1409">
      <formula>IF(ISNUMBER($A46),ISODD($A46))</formula>
    </cfRule>
  </conditionalFormatting>
  <conditionalFormatting sqref="B39:C39 E39:F39">
    <cfRule type="expression" dxfId="1933" priority="1412">
      <formula>IF(ISNUMBER($A39),ISEVEN($A39))</formula>
    </cfRule>
    <cfRule type="expression" dxfId="1932" priority="1413">
      <formula>IF(ISNUMBER($A39),ISODD($A39))</formula>
    </cfRule>
  </conditionalFormatting>
  <conditionalFormatting sqref="E41:F41">
    <cfRule type="expression" dxfId="1931" priority="1410">
      <formula>IF(ISNUMBER($A41),ISEVEN($A41))</formula>
    </cfRule>
    <cfRule type="expression" dxfId="1930" priority="1411">
      <formula>IF(ISNUMBER($A41),ISODD($A41))</formula>
    </cfRule>
  </conditionalFormatting>
  <conditionalFormatting sqref="E45:F45">
    <cfRule type="expression" dxfId="1929" priority="1406">
      <formula>IF(ISNUMBER($A45),ISEVEN($A45))</formula>
    </cfRule>
    <cfRule type="expression" dxfId="1928" priority="1407">
      <formula>IF(ISNUMBER($A45),ISODD($A45))</formula>
    </cfRule>
  </conditionalFormatting>
  <conditionalFormatting sqref="E45:F45">
    <cfRule type="expression" dxfId="1927" priority="1404">
      <formula>IF(ISNUMBER($A45),ISEVEN($A45))</formula>
    </cfRule>
    <cfRule type="expression" dxfId="1926" priority="1405">
      <formula>IF(ISNUMBER($A45),ISODD($A45))</formula>
    </cfRule>
  </conditionalFormatting>
  <conditionalFormatting sqref="C40">
    <cfRule type="expression" dxfId="1925" priority="1402">
      <formula>IF(ISNUMBER($A40),ISEVEN($A40))</formula>
    </cfRule>
    <cfRule type="expression" dxfId="1924" priority="1403">
      <formula>IF(ISNUMBER($A40),ISODD($A40))</formula>
    </cfRule>
  </conditionalFormatting>
  <conditionalFormatting sqref="C42">
    <cfRule type="expression" dxfId="1923" priority="1400">
      <formula>IF(ISNUMBER($A42),ISEVEN($A42))</formula>
    </cfRule>
    <cfRule type="expression" dxfId="1922" priority="1401">
      <formula>IF(ISNUMBER($A42),ISODD($A42))</formula>
    </cfRule>
  </conditionalFormatting>
  <conditionalFormatting sqref="C44">
    <cfRule type="expression" dxfId="1921" priority="1398">
      <formula>IF(ISNUMBER($A44),ISEVEN($A44))</formula>
    </cfRule>
    <cfRule type="expression" dxfId="1920" priority="1399">
      <formula>IF(ISNUMBER($A44),ISODD($A44))</formula>
    </cfRule>
  </conditionalFormatting>
  <conditionalFormatting sqref="E35:F35">
    <cfRule type="expression" dxfId="1919" priority="1396">
      <formula>IF(ISNUMBER($A35),ISEVEN($A35))</formula>
    </cfRule>
    <cfRule type="expression" dxfId="1918" priority="1397">
      <formula>IF(ISNUMBER($A35),ISODD($A35))</formula>
    </cfRule>
  </conditionalFormatting>
  <conditionalFormatting sqref="E35:F35">
    <cfRule type="expression" dxfId="1917" priority="1394">
      <formula>IF(ISNUMBER($A35),ISEVEN($A35))</formula>
    </cfRule>
    <cfRule type="expression" dxfId="1916" priority="1395">
      <formula>IF(ISNUMBER($A35),ISODD($A35))</formula>
    </cfRule>
  </conditionalFormatting>
  <conditionalFormatting sqref="E34:F34">
    <cfRule type="expression" dxfId="1915" priority="1392">
      <formula>IF(ISNUMBER($A34),ISEVEN($A34))</formula>
    </cfRule>
    <cfRule type="expression" dxfId="1914" priority="1393">
      <formula>IF(ISNUMBER($A34),ISODD($A34))</formula>
    </cfRule>
  </conditionalFormatting>
  <conditionalFormatting sqref="E34:F34">
    <cfRule type="expression" dxfId="1913" priority="1390">
      <formula>IF(ISNUMBER($A34),ISEVEN($A34))</formula>
    </cfRule>
    <cfRule type="expression" dxfId="1912" priority="1391">
      <formula>IF(ISNUMBER($A34),ISODD($A34))</formula>
    </cfRule>
  </conditionalFormatting>
  <conditionalFormatting sqref="E23:F24">
    <cfRule type="expression" dxfId="1911" priority="1388">
      <formula>IF(ISNUMBER($A23),ISEVEN($A23))</formula>
    </cfRule>
    <cfRule type="expression" dxfId="1910" priority="1389">
      <formula>IF(ISNUMBER($A23),ISODD($A23))</formula>
    </cfRule>
  </conditionalFormatting>
  <conditionalFormatting sqref="E23:F23">
    <cfRule type="expression" dxfId="1909" priority="1386">
      <formula>IF(ISNUMBER($A23),ISEVEN($A23))</formula>
    </cfRule>
    <cfRule type="expression" dxfId="1908" priority="1387">
      <formula>IF(ISNUMBER($A23),ISODD($A23))</formula>
    </cfRule>
  </conditionalFormatting>
  <conditionalFormatting sqref="D17:D20">
    <cfRule type="expression" dxfId="1907" priority="1384">
      <formula>IF(ISNUMBER($A17),ISEVEN($A17))</formula>
    </cfRule>
    <cfRule type="expression" dxfId="1906" priority="1385">
      <formula>IF(ISNUMBER($A17),ISODD($A17))</formula>
    </cfRule>
  </conditionalFormatting>
  <conditionalFormatting sqref="D32:D33">
    <cfRule type="expression" dxfId="1905" priority="1382">
      <formula>IF(ISNUMBER($A32),ISEVEN($A32))</formula>
    </cfRule>
    <cfRule type="expression" dxfId="1904" priority="1383">
      <formula>IF(ISNUMBER($A32),ISODD($A32))</formula>
    </cfRule>
  </conditionalFormatting>
  <conditionalFormatting sqref="D28:D31">
    <cfRule type="expression" dxfId="1903" priority="1380">
      <formula>IF(ISNUMBER($A28),ISEVEN($A28))</formula>
    </cfRule>
    <cfRule type="expression" dxfId="1902" priority="1381">
      <formula>IF(ISNUMBER($A28),ISODD($A28))</formula>
    </cfRule>
  </conditionalFormatting>
  <conditionalFormatting sqref="D43:D44">
    <cfRule type="expression" dxfId="1901" priority="1378">
      <formula>IF(ISNUMBER($A43),ISEVEN($A43))</formula>
    </cfRule>
    <cfRule type="expression" dxfId="1900" priority="1379">
      <formula>IF(ISNUMBER($A43),ISODD($A43))</formula>
    </cfRule>
  </conditionalFormatting>
  <conditionalFormatting sqref="D39:D42">
    <cfRule type="expression" dxfId="1899" priority="1376">
      <formula>IF(ISNUMBER($A39),ISEVEN($A39))</formula>
    </cfRule>
    <cfRule type="expression" dxfId="1898" priority="1377">
      <formula>IF(ISNUMBER($A39),ISODD($A39))</formula>
    </cfRule>
  </conditionalFormatting>
  <conditionalFormatting sqref="F100">
    <cfRule type="expression" dxfId="1897" priority="1374">
      <formula>IF(ISNUMBER($A100),ISEVEN($A100))</formula>
    </cfRule>
    <cfRule type="expression" dxfId="1896" priority="1375">
      <formula>IF(ISNUMBER($A100),ISODD($A100))</formula>
    </cfRule>
  </conditionalFormatting>
  <conditionalFormatting sqref="F100">
    <cfRule type="dataBar" priority="1373">
      <dataBar>
        <cfvo type="num" val="0"/>
        <cfvo type="num" val="1"/>
        <color theme="4" tint="0.39997558519241921"/>
      </dataBar>
      <extLst>
        <ext xmlns:x14="http://schemas.microsoft.com/office/spreadsheetml/2009/9/main" uri="{B025F937-C7B1-47D3-B67F-A62EFF666E3E}">
          <x14:id>{85B06126-F8B7-43D6-B827-44A623AEE023}</x14:id>
        </ext>
      </extLst>
    </cfRule>
  </conditionalFormatting>
  <conditionalFormatting sqref="V100">
    <cfRule type="dataBar" priority="1372">
      <dataBar>
        <cfvo type="num" val="0"/>
        <cfvo type="num" val="1"/>
        <color theme="4" tint="0.39997558519241921"/>
      </dataBar>
      <extLst>
        <ext xmlns:x14="http://schemas.microsoft.com/office/spreadsheetml/2009/9/main" uri="{B025F937-C7B1-47D3-B67F-A62EFF666E3E}">
          <x14:id>{07E45D8C-1DEA-4BE7-976A-CD015990388F}</x14:id>
        </ext>
      </extLst>
    </cfRule>
  </conditionalFormatting>
  <conditionalFormatting sqref="V100">
    <cfRule type="expression" dxfId="1895" priority="1370">
      <formula>IF(ISNUMBER($A100),ISEVEN($A100))</formula>
    </cfRule>
    <cfRule type="expression" dxfId="1894" priority="1371">
      <formula>IF(ISNUMBER($A100),ISODD($A100))</formula>
    </cfRule>
  </conditionalFormatting>
  <conditionalFormatting sqref="AB100">
    <cfRule type="dataBar" priority="1369">
      <dataBar>
        <cfvo type="num" val="0"/>
        <cfvo type="num" val="1"/>
        <color theme="4" tint="0.39997558519241921"/>
      </dataBar>
      <extLst>
        <ext xmlns:x14="http://schemas.microsoft.com/office/spreadsheetml/2009/9/main" uri="{B025F937-C7B1-47D3-B67F-A62EFF666E3E}">
          <x14:id>{697D3827-1086-4D28-A308-83F547F83F5F}</x14:id>
        </ext>
      </extLst>
    </cfRule>
  </conditionalFormatting>
  <conditionalFormatting sqref="F50">
    <cfRule type="expression" dxfId="1893" priority="1367">
      <formula>IF(ISNUMBER($A50),ISEVEN($A50))</formula>
    </cfRule>
    <cfRule type="expression" dxfId="1892" priority="1368">
      <formula>IF(ISNUMBER($A50),ISODD($A50))</formula>
    </cfRule>
  </conditionalFormatting>
  <conditionalFormatting sqref="F50">
    <cfRule type="dataBar" priority="1366">
      <dataBar>
        <cfvo type="num" val="0"/>
        <cfvo type="num" val="1"/>
        <color theme="4" tint="0.39997558519241921"/>
      </dataBar>
      <extLst>
        <ext xmlns:x14="http://schemas.microsoft.com/office/spreadsheetml/2009/9/main" uri="{B025F937-C7B1-47D3-B67F-A62EFF666E3E}">
          <x14:id>{A01B09C5-19E2-4F2A-818F-8648553931F0}</x14:id>
        </ext>
      </extLst>
    </cfRule>
  </conditionalFormatting>
  <conditionalFormatting sqref="V50">
    <cfRule type="dataBar" priority="1365">
      <dataBar>
        <cfvo type="num" val="0"/>
        <cfvo type="num" val="1"/>
        <color theme="4" tint="0.39997558519241921"/>
      </dataBar>
      <extLst>
        <ext xmlns:x14="http://schemas.microsoft.com/office/spreadsheetml/2009/9/main" uri="{B025F937-C7B1-47D3-B67F-A62EFF666E3E}">
          <x14:id>{F1E78F16-D4FF-417F-9ACF-D8B7F38B1B20}</x14:id>
        </ext>
      </extLst>
    </cfRule>
  </conditionalFormatting>
  <conditionalFormatting sqref="V50">
    <cfRule type="expression" dxfId="1891" priority="1363">
      <formula>IF(ISNUMBER($A50),ISEVEN($A50))</formula>
    </cfRule>
    <cfRule type="expression" dxfId="1890" priority="1364">
      <formula>IF(ISNUMBER($A50),ISODD($A50))</formula>
    </cfRule>
  </conditionalFormatting>
  <conditionalFormatting sqref="AB50">
    <cfRule type="dataBar" priority="1362">
      <dataBar>
        <cfvo type="num" val="0"/>
        <cfvo type="num" val="1"/>
        <color theme="4" tint="0.39997558519241921"/>
      </dataBar>
      <extLst>
        <ext xmlns:x14="http://schemas.microsoft.com/office/spreadsheetml/2009/9/main" uri="{B025F937-C7B1-47D3-B67F-A62EFF666E3E}">
          <x14:id>{172160DA-74E8-40CE-B399-F07B46576D2F}</x14:id>
        </ext>
      </extLst>
    </cfRule>
  </conditionalFormatting>
  <conditionalFormatting sqref="F200">
    <cfRule type="expression" dxfId="1889" priority="1360">
      <formula>IF(ISNUMBER($A200),ISEVEN($A200))</formula>
    </cfRule>
    <cfRule type="expression" dxfId="1888" priority="1361">
      <formula>IF(ISNUMBER($A200),ISODD($A200))</formula>
    </cfRule>
  </conditionalFormatting>
  <conditionalFormatting sqref="F200">
    <cfRule type="dataBar" priority="1359">
      <dataBar>
        <cfvo type="num" val="0"/>
        <cfvo type="num" val="1"/>
        <color theme="4" tint="0.39997558519241921"/>
      </dataBar>
      <extLst>
        <ext xmlns:x14="http://schemas.microsoft.com/office/spreadsheetml/2009/9/main" uri="{B025F937-C7B1-47D3-B67F-A62EFF666E3E}">
          <x14:id>{8FA169EF-A92D-4333-981E-F44EC3661B92}</x14:id>
        </ext>
      </extLst>
    </cfRule>
  </conditionalFormatting>
  <conditionalFormatting sqref="V200">
    <cfRule type="dataBar" priority="1358">
      <dataBar>
        <cfvo type="num" val="0"/>
        <cfvo type="num" val="1"/>
        <color theme="4" tint="0.39997558519241921"/>
      </dataBar>
      <extLst>
        <ext xmlns:x14="http://schemas.microsoft.com/office/spreadsheetml/2009/9/main" uri="{B025F937-C7B1-47D3-B67F-A62EFF666E3E}">
          <x14:id>{2EF063FB-BF8C-4686-AD7A-C2C054E22750}</x14:id>
        </ext>
      </extLst>
    </cfRule>
  </conditionalFormatting>
  <conditionalFormatting sqref="V200">
    <cfRule type="expression" dxfId="1887" priority="1356">
      <formula>IF(ISNUMBER($A200),ISEVEN($A200))</formula>
    </cfRule>
    <cfRule type="expression" dxfId="1886" priority="1357">
      <formula>IF(ISNUMBER($A200),ISODD($A200))</formula>
    </cfRule>
  </conditionalFormatting>
  <conditionalFormatting sqref="AB200">
    <cfRule type="dataBar" priority="1355">
      <dataBar>
        <cfvo type="num" val="0"/>
        <cfvo type="num" val="1"/>
        <color theme="4" tint="0.39997558519241921"/>
      </dataBar>
      <extLst>
        <ext xmlns:x14="http://schemas.microsoft.com/office/spreadsheetml/2009/9/main" uri="{B025F937-C7B1-47D3-B67F-A62EFF666E3E}">
          <x14:id>{C261AFEC-ABB6-406F-983B-37D0F3439C15}</x14:id>
        </ext>
      </extLst>
    </cfRule>
  </conditionalFormatting>
  <conditionalFormatting sqref="F250">
    <cfRule type="expression" dxfId="1885" priority="1353">
      <formula>IF(ISNUMBER($A250),ISEVEN($A250))</formula>
    </cfRule>
    <cfRule type="expression" dxfId="1884" priority="1354">
      <formula>IF(ISNUMBER($A250),ISODD($A250))</formula>
    </cfRule>
  </conditionalFormatting>
  <conditionalFormatting sqref="F250">
    <cfRule type="dataBar" priority="1352">
      <dataBar>
        <cfvo type="num" val="0"/>
        <cfvo type="num" val="1"/>
        <color theme="4" tint="0.39997558519241921"/>
      </dataBar>
      <extLst>
        <ext xmlns:x14="http://schemas.microsoft.com/office/spreadsheetml/2009/9/main" uri="{B025F937-C7B1-47D3-B67F-A62EFF666E3E}">
          <x14:id>{C5233F01-D04B-4432-BEFC-42ACC4B74D66}</x14:id>
        </ext>
      </extLst>
    </cfRule>
  </conditionalFormatting>
  <conditionalFormatting sqref="V250">
    <cfRule type="dataBar" priority="1351">
      <dataBar>
        <cfvo type="num" val="0"/>
        <cfvo type="num" val="1"/>
        <color theme="4" tint="0.39997558519241921"/>
      </dataBar>
      <extLst>
        <ext xmlns:x14="http://schemas.microsoft.com/office/spreadsheetml/2009/9/main" uri="{B025F937-C7B1-47D3-B67F-A62EFF666E3E}">
          <x14:id>{13D22C18-6479-4B4F-A65D-67C8EBBFE0C4}</x14:id>
        </ext>
      </extLst>
    </cfRule>
  </conditionalFormatting>
  <conditionalFormatting sqref="V250">
    <cfRule type="expression" dxfId="1883" priority="1349">
      <formula>IF(ISNUMBER($A250),ISEVEN($A250))</formula>
    </cfRule>
    <cfRule type="expression" dxfId="1882" priority="1350">
      <formula>IF(ISNUMBER($A250),ISODD($A250))</formula>
    </cfRule>
  </conditionalFormatting>
  <conditionalFormatting sqref="AB250">
    <cfRule type="dataBar" priority="1348">
      <dataBar>
        <cfvo type="num" val="0"/>
        <cfvo type="num" val="1"/>
        <color theme="4" tint="0.39997558519241921"/>
      </dataBar>
      <extLst>
        <ext xmlns:x14="http://schemas.microsoft.com/office/spreadsheetml/2009/9/main" uri="{B025F937-C7B1-47D3-B67F-A62EFF666E3E}">
          <x14:id>{15A4B8B3-09B1-452F-B5F6-0AEB8BE3F6B6}</x14:id>
        </ext>
      </extLst>
    </cfRule>
  </conditionalFormatting>
  <conditionalFormatting sqref="F299 B299:B300 B297:F297 B301:F301 B351:F351 B401:F401 F399 B399:B400 B397:F397 F349 B349:B350 B347:F347 B451:F451">
    <cfRule type="expression" dxfId="1301" priority="1346">
      <formula>IF(ISNUMBER($A297),ISEVEN($A297))</formula>
    </cfRule>
    <cfRule type="expression" dxfId="1300" priority="1347">
      <formula>IF(ISNUMBER($A297),ISODD($A297))</formula>
    </cfRule>
  </conditionalFormatting>
  <conditionalFormatting sqref="F299">
    <cfRule type="dataBar" priority="1345">
      <dataBar>
        <cfvo type="num" val="0"/>
        <cfvo type="num" val="$AI$49*1.5"/>
        <color rgb="FF000066"/>
      </dataBar>
      <extLst>
        <ext xmlns:x14="http://schemas.microsoft.com/office/spreadsheetml/2009/9/main" uri="{B025F937-C7B1-47D3-B67F-A62EFF666E3E}">
          <x14:id>{CD2C6AA5-B784-40FB-ACF2-C5611E36E42A}</x14:id>
        </ext>
      </extLst>
    </cfRule>
  </conditionalFormatting>
  <conditionalFormatting sqref="V299">
    <cfRule type="dataBar" priority="1344">
      <dataBar>
        <cfvo type="num" val="0"/>
        <cfvo type="num" val="$AI$49"/>
        <color rgb="FF000066"/>
      </dataBar>
      <extLst>
        <ext xmlns:x14="http://schemas.microsoft.com/office/spreadsheetml/2009/9/main" uri="{B025F937-C7B1-47D3-B67F-A62EFF666E3E}">
          <x14:id>{6CAB3148-1A2A-498A-BF6A-B37C7FBD75E5}</x14:id>
        </ext>
      </extLst>
    </cfRule>
  </conditionalFormatting>
  <conditionalFormatting sqref="V299">
    <cfRule type="expression" dxfId="1299" priority="1342">
      <formula>IF(ISNUMBER($A299),ISEVEN($A299))</formula>
    </cfRule>
    <cfRule type="expression" dxfId="1298" priority="1343">
      <formula>IF(ISNUMBER($A299),ISODD($A299))</formula>
    </cfRule>
  </conditionalFormatting>
  <conditionalFormatting sqref="AB299">
    <cfRule type="dataBar" priority="1341">
      <dataBar>
        <cfvo type="num" val="0"/>
        <cfvo type="num" val="$AI$49"/>
        <color rgb="FF000066"/>
      </dataBar>
      <extLst>
        <ext xmlns:x14="http://schemas.microsoft.com/office/spreadsheetml/2009/9/main" uri="{B025F937-C7B1-47D3-B67F-A62EFF666E3E}">
          <x14:id>{26939651-40BB-4F95-B503-FC334DE04F58}</x14:id>
        </ext>
      </extLst>
    </cfRule>
  </conditionalFormatting>
  <conditionalFormatting sqref="V399">
    <cfRule type="expression" dxfId="1295" priority="1328">
      <formula>IF(ISNUMBER($A399),ISEVEN($A399))</formula>
    </cfRule>
    <cfRule type="expression" dxfId="1294" priority="1329">
      <formula>IF(ISNUMBER($A399),ISODD($A399))</formula>
    </cfRule>
  </conditionalFormatting>
  <conditionalFormatting sqref="F349">
    <cfRule type="dataBar" priority="1338">
      <dataBar>
        <cfvo type="num" val="0"/>
        <cfvo type="num" val="$AI$49*1.5"/>
        <color rgb="FF000066"/>
      </dataBar>
      <extLst>
        <ext xmlns:x14="http://schemas.microsoft.com/office/spreadsheetml/2009/9/main" uri="{B025F937-C7B1-47D3-B67F-A62EFF666E3E}">
          <x14:id>{7822638E-E5BA-483B-9EC6-0480A5E1F83A}</x14:id>
        </ext>
      </extLst>
    </cfRule>
  </conditionalFormatting>
  <conditionalFormatting sqref="V349">
    <cfRule type="dataBar" priority="1337">
      <dataBar>
        <cfvo type="num" val="0"/>
        <cfvo type="num" val="$AI$49"/>
        <color rgb="FF000066"/>
      </dataBar>
      <extLst>
        <ext xmlns:x14="http://schemas.microsoft.com/office/spreadsheetml/2009/9/main" uri="{B025F937-C7B1-47D3-B67F-A62EFF666E3E}">
          <x14:id>{98342A00-30E2-4574-AAED-3C104BD0F5A7}</x14:id>
        </ext>
      </extLst>
    </cfRule>
  </conditionalFormatting>
  <conditionalFormatting sqref="V349">
    <cfRule type="expression" dxfId="1289" priority="1335">
      <formula>IF(ISNUMBER($A349),ISEVEN($A349))</formula>
    </cfRule>
    <cfRule type="expression" dxfId="1288" priority="1336">
      <formula>IF(ISNUMBER($A349),ISODD($A349))</formula>
    </cfRule>
  </conditionalFormatting>
  <conditionalFormatting sqref="AB349">
    <cfRule type="dataBar" priority="1334">
      <dataBar>
        <cfvo type="num" val="0"/>
        <cfvo type="num" val="$AI$49"/>
        <color rgb="FF000066"/>
      </dataBar>
      <extLst>
        <ext xmlns:x14="http://schemas.microsoft.com/office/spreadsheetml/2009/9/main" uri="{B025F937-C7B1-47D3-B67F-A62EFF666E3E}">
          <x14:id>{5CBE432C-CF01-439E-84F0-B23D8CEB8806}</x14:id>
        </ext>
      </extLst>
    </cfRule>
  </conditionalFormatting>
  <conditionalFormatting sqref="F399">
    <cfRule type="dataBar" priority="1331">
      <dataBar>
        <cfvo type="num" val="0"/>
        <cfvo type="num" val="$AI$49*1.5"/>
        <color rgb="FF000066"/>
      </dataBar>
      <extLst>
        <ext xmlns:x14="http://schemas.microsoft.com/office/spreadsheetml/2009/9/main" uri="{B025F937-C7B1-47D3-B67F-A62EFF666E3E}">
          <x14:id>{A49D334C-550C-4DF8-AA91-431ED7801875}</x14:id>
        </ext>
      </extLst>
    </cfRule>
  </conditionalFormatting>
  <conditionalFormatting sqref="V399">
    <cfRule type="dataBar" priority="1330">
      <dataBar>
        <cfvo type="num" val="0"/>
        <cfvo type="num" val="$AI$49"/>
        <color rgb="FF000066"/>
      </dataBar>
      <extLst>
        <ext xmlns:x14="http://schemas.microsoft.com/office/spreadsheetml/2009/9/main" uri="{B025F937-C7B1-47D3-B67F-A62EFF666E3E}">
          <x14:id>{812B7DF6-6F7F-4E0C-9660-849C9A9A0074}</x14:id>
        </ext>
      </extLst>
    </cfRule>
  </conditionalFormatting>
  <conditionalFormatting sqref="AB399">
    <cfRule type="dataBar" priority="1327">
      <dataBar>
        <cfvo type="num" val="0"/>
        <cfvo type="num" val="$AI$49"/>
        <color rgb="FF000066"/>
      </dataBar>
      <extLst>
        <ext xmlns:x14="http://schemas.microsoft.com/office/spreadsheetml/2009/9/main" uri="{B025F937-C7B1-47D3-B67F-A62EFF666E3E}">
          <x14:id>{20682BE8-8F51-4A97-9F74-1D5BC8C51A02}</x14:id>
        </ext>
      </extLst>
    </cfRule>
  </conditionalFormatting>
  <conditionalFormatting sqref="F449 B449:B450 B447:F447">
    <cfRule type="expression" dxfId="1287" priority="1325">
      <formula>IF(ISNUMBER($A447),ISEVEN($A447))</formula>
    </cfRule>
    <cfRule type="expression" dxfId="1286" priority="1326">
      <formula>IF(ISNUMBER($A447),ISODD($A447))</formula>
    </cfRule>
  </conditionalFormatting>
  <conditionalFormatting sqref="V449">
    <cfRule type="expression" dxfId="1285" priority="1319">
      <formula>IF(ISNUMBER($A449),ISEVEN($A449))</formula>
    </cfRule>
    <cfRule type="expression" dxfId="1284" priority="1320">
      <formula>IF(ISNUMBER($A449),ISODD($A449))</formula>
    </cfRule>
  </conditionalFormatting>
  <conditionalFormatting sqref="F449">
    <cfRule type="dataBar" priority="1322">
      <dataBar>
        <cfvo type="num" val="0"/>
        <cfvo type="num" val="$AI$49*1.5"/>
        <color rgb="FF000066"/>
      </dataBar>
      <extLst>
        <ext xmlns:x14="http://schemas.microsoft.com/office/spreadsheetml/2009/9/main" uri="{B025F937-C7B1-47D3-B67F-A62EFF666E3E}">
          <x14:id>{52901DF8-0164-455E-897E-A59412160163}</x14:id>
        </ext>
      </extLst>
    </cfRule>
  </conditionalFormatting>
  <conditionalFormatting sqref="V449">
    <cfRule type="dataBar" priority="1321">
      <dataBar>
        <cfvo type="num" val="0"/>
        <cfvo type="num" val="$AI$49"/>
        <color rgb="FF000066"/>
      </dataBar>
      <extLst>
        <ext xmlns:x14="http://schemas.microsoft.com/office/spreadsheetml/2009/9/main" uri="{B025F937-C7B1-47D3-B67F-A62EFF666E3E}">
          <x14:id>{01A3359F-F6A5-44B5-A966-45B5F23E1DFF}</x14:id>
        </ext>
      </extLst>
    </cfRule>
  </conditionalFormatting>
  <conditionalFormatting sqref="AB449">
    <cfRule type="dataBar" priority="1318">
      <dataBar>
        <cfvo type="num" val="0"/>
        <cfvo type="num" val="$AI$49"/>
        <color rgb="FF000066"/>
      </dataBar>
      <extLst>
        <ext xmlns:x14="http://schemas.microsoft.com/office/spreadsheetml/2009/9/main" uri="{B025F937-C7B1-47D3-B67F-A62EFF666E3E}">
          <x14:id>{2F4EB1CF-A7FC-4B30-B856-7E48AEBE6ADE}</x14:id>
        </ext>
      </extLst>
    </cfRule>
  </conditionalFormatting>
  <conditionalFormatting sqref="F499 B499:B500 B497:F497">
    <cfRule type="expression" dxfId="1281" priority="1316">
      <formula>IF(ISNUMBER($A497),ISEVEN($A497))</formula>
    </cfRule>
    <cfRule type="expression" dxfId="1280" priority="1317">
      <formula>IF(ISNUMBER($A497),ISODD($A497))</formula>
    </cfRule>
  </conditionalFormatting>
  <conditionalFormatting sqref="V499">
    <cfRule type="expression" dxfId="1279" priority="1308">
      <formula>IF(ISNUMBER($A499),ISEVEN($A499))</formula>
    </cfRule>
    <cfRule type="expression" dxfId="1278" priority="1309">
      <formula>IF(ISNUMBER($A499),ISODD($A499))</formula>
    </cfRule>
  </conditionalFormatting>
  <conditionalFormatting sqref="F499">
    <cfRule type="dataBar" priority="1313">
      <dataBar>
        <cfvo type="num" val="0"/>
        <cfvo type="num" val="$AI$49*1.5"/>
        <color rgb="FF000066"/>
      </dataBar>
      <extLst>
        <ext xmlns:x14="http://schemas.microsoft.com/office/spreadsheetml/2009/9/main" uri="{B025F937-C7B1-47D3-B67F-A62EFF666E3E}">
          <x14:id>{4A148145-BF5D-4A1D-BA66-228A25F2EE01}</x14:id>
        </ext>
      </extLst>
    </cfRule>
  </conditionalFormatting>
  <conditionalFormatting sqref="V499">
    <cfRule type="dataBar" priority="1311">
      <dataBar>
        <cfvo type="num" val="0"/>
        <cfvo type="num" val="$AI$49"/>
        <color rgb="FF000066"/>
      </dataBar>
      <extLst>
        <ext xmlns:x14="http://schemas.microsoft.com/office/spreadsheetml/2009/9/main" uri="{B025F937-C7B1-47D3-B67F-A62EFF666E3E}">
          <x14:id>{0B755C54-2F04-434D-BDF8-63C5A89B06C6}</x14:id>
        </ext>
      </extLst>
    </cfRule>
  </conditionalFormatting>
  <conditionalFormatting sqref="AB499">
    <cfRule type="dataBar" priority="1307">
      <dataBar>
        <cfvo type="num" val="0"/>
        <cfvo type="num" val="$AI$49"/>
        <color rgb="FF000066"/>
      </dataBar>
      <extLst>
        <ext xmlns:x14="http://schemas.microsoft.com/office/spreadsheetml/2009/9/main" uri="{B025F937-C7B1-47D3-B67F-A62EFF666E3E}">
          <x14:id>{5710170C-C65B-4E72-BE07-C659DFC5BE20}</x14:id>
        </ext>
      </extLst>
    </cfRule>
  </conditionalFormatting>
  <conditionalFormatting sqref="V252">
    <cfRule type="expression" dxfId="1261" priority="1276">
      <formula>IF(ISNUMBER($A253),ISEVEN($A253))</formula>
    </cfRule>
    <cfRule type="expression" dxfId="1260" priority="1277">
      <formula>IF(ISNUMBER($A253),ISODD($A253))</formula>
    </cfRule>
  </conditionalFormatting>
  <conditionalFormatting sqref="T252">
    <cfRule type="expression" dxfId="1259" priority="1274">
      <formula>IF(ISNUMBER($A253),ISEVEN($A253))</formula>
    </cfRule>
    <cfRule type="expression" dxfId="1258" priority="1275">
      <formula>IF(ISNUMBER($A253),ISODD($A253))</formula>
    </cfRule>
  </conditionalFormatting>
  <conditionalFormatting sqref="V302">
    <cfRule type="expression" dxfId="1257" priority="1272">
      <formula>IF(ISNUMBER($A303),ISEVEN($A303))</formula>
    </cfRule>
    <cfRule type="expression" dxfId="1256" priority="1273">
      <formula>IF(ISNUMBER($A303),ISODD($A303))</formula>
    </cfRule>
  </conditionalFormatting>
  <conditionalFormatting sqref="T302">
    <cfRule type="expression" dxfId="1255" priority="1270">
      <formula>IF(ISNUMBER($A303),ISEVEN($A303))</formula>
    </cfRule>
    <cfRule type="expression" dxfId="1254" priority="1271">
      <formula>IF(ISNUMBER($A303),ISODD($A303))</formula>
    </cfRule>
  </conditionalFormatting>
  <conditionalFormatting sqref="V352">
    <cfRule type="expression" dxfId="1253" priority="1268">
      <formula>IF(ISNUMBER($A353),ISEVEN($A353))</formula>
    </cfRule>
    <cfRule type="expression" dxfId="1252" priority="1269">
      <formula>IF(ISNUMBER($A353),ISODD($A353))</formula>
    </cfRule>
  </conditionalFormatting>
  <conditionalFormatting sqref="T352">
    <cfRule type="expression" dxfId="1251" priority="1266">
      <formula>IF(ISNUMBER($A353),ISEVEN($A353))</formula>
    </cfRule>
    <cfRule type="expression" dxfId="1250" priority="1267">
      <formula>IF(ISNUMBER($A353),ISODD($A353))</formula>
    </cfRule>
  </conditionalFormatting>
  <conditionalFormatting sqref="V402">
    <cfRule type="expression" dxfId="1249" priority="1264">
      <formula>IF(ISNUMBER($A403),ISEVEN($A403))</formula>
    </cfRule>
    <cfRule type="expression" dxfId="1248" priority="1265">
      <formula>IF(ISNUMBER($A403),ISODD($A403))</formula>
    </cfRule>
  </conditionalFormatting>
  <conditionalFormatting sqref="T402">
    <cfRule type="expression" dxfId="1247" priority="1262">
      <formula>IF(ISNUMBER($A403),ISEVEN($A403))</formula>
    </cfRule>
    <cfRule type="expression" dxfId="1246" priority="1263">
      <formula>IF(ISNUMBER($A403),ISODD($A403))</formula>
    </cfRule>
  </conditionalFormatting>
  <conditionalFormatting sqref="V452">
    <cfRule type="expression" dxfId="1245" priority="1260">
      <formula>IF(ISNUMBER($A453),ISEVEN($A453))</formula>
    </cfRule>
    <cfRule type="expression" dxfId="1244" priority="1261">
      <formula>IF(ISNUMBER($A453),ISODD($A453))</formula>
    </cfRule>
  </conditionalFormatting>
  <conditionalFormatting sqref="T452">
    <cfRule type="expression" dxfId="1243" priority="1258">
      <formula>IF(ISNUMBER($A453),ISEVEN($A453))</formula>
    </cfRule>
    <cfRule type="expression" dxfId="1242" priority="1259">
      <formula>IF(ISNUMBER($A453),ISODD($A453))</formula>
    </cfRule>
  </conditionalFormatting>
  <conditionalFormatting sqref="T264:AF264">
    <cfRule type="cellIs" dxfId="1241" priority="1256" operator="equal">
      <formula>0</formula>
    </cfRule>
    <cfRule type="cellIs" dxfId="1240" priority="1257" operator="greaterThan">
      <formula>0</formula>
    </cfRule>
  </conditionalFormatting>
  <conditionalFormatting sqref="T275:AF275">
    <cfRule type="cellIs" dxfId="1239" priority="1254" operator="equal">
      <formula>0</formula>
    </cfRule>
    <cfRule type="cellIs" dxfId="1238" priority="1255" operator="greaterThan">
      <formula>0</formula>
    </cfRule>
  </conditionalFormatting>
  <conditionalFormatting sqref="T286:AF286">
    <cfRule type="cellIs" dxfId="1237" priority="1252" operator="equal">
      <formula>0</formula>
    </cfRule>
    <cfRule type="cellIs" dxfId="1236" priority="1253" operator="greaterThan">
      <formula>0</formula>
    </cfRule>
  </conditionalFormatting>
  <conditionalFormatting sqref="AE257:AF257 AE259:AF259 AE261:AF261">
    <cfRule type="cellIs" dxfId="1235" priority="1250" operator="equal">
      <formula>0</formula>
    </cfRule>
    <cfRule type="cellIs" dxfId="1234" priority="1251" operator="greaterThan">
      <formula>0</formula>
    </cfRule>
  </conditionalFormatting>
  <conditionalFormatting sqref="T257:AD257 T259:AD259 T261:AD261 T263:AF263">
    <cfRule type="cellIs" dxfId="1233" priority="1248" operator="equal">
      <formula>0</formula>
    </cfRule>
    <cfRule type="cellIs" dxfId="1232" priority="1249" operator="greaterThan">
      <formula>0</formula>
    </cfRule>
  </conditionalFormatting>
  <conditionalFormatting sqref="T256:AF256 T258:AF258 T260:AF260 T262:AF262">
    <cfRule type="cellIs" dxfId="1231" priority="1246" operator="equal">
      <formula>0</formula>
    </cfRule>
    <cfRule type="cellIs" dxfId="1230" priority="1247" operator="greaterThan">
      <formula>0</formula>
    </cfRule>
  </conditionalFormatting>
  <conditionalFormatting sqref="AE268:AF268 AE270:AF270 AE272:AF272">
    <cfRule type="cellIs" dxfId="1229" priority="1244" operator="equal">
      <formula>0</formula>
    </cfRule>
    <cfRule type="cellIs" dxfId="1228" priority="1245" operator="greaterThan">
      <formula>0</formula>
    </cfRule>
  </conditionalFormatting>
  <conditionalFormatting sqref="T268:AD268 T270:AD270 T272:AD272 T274:AF274">
    <cfRule type="cellIs" dxfId="1227" priority="1242" operator="equal">
      <formula>0</formula>
    </cfRule>
    <cfRule type="cellIs" dxfId="1226" priority="1243" operator="greaterThan">
      <formula>0</formula>
    </cfRule>
  </conditionalFormatting>
  <conditionalFormatting sqref="T267:AF267 T269:AF269 T271:AF271 T273:AF273">
    <cfRule type="cellIs" dxfId="1225" priority="1240" operator="equal">
      <formula>0</formula>
    </cfRule>
    <cfRule type="cellIs" dxfId="1224" priority="1241" operator="greaterThan">
      <formula>0</formula>
    </cfRule>
  </conditionalFormatting>
  <conditionalFormatting sqref="AE279:AF279 AE281:AF281 AE283:AF283">
    <cfRule type="cellIs" dxfId="1223" priority="1238" operator="equal">
      <formula>0</formula>
    </cfRule>
    <cfRule type="cellIs" dxfId="1222" priority="1239" operator="greaterThan">
      <formula>0</formula>
    </cfRule>
  </conditionalFormatting>
  <conditionalFormatting sqref="T279:AD279 T281:AD281 T283:AD283 T285:AF285">
    <cfRule type="cellIs" dxfId="1221" priority="1236" operator="equal">
      <formula>0</formula>
    </cfRule>
    <cfRule type="cellIs" dxfId="1220" priority="1237" operator="greaterThan">
      <formula>0</formula>
    </cfRule>
  </conditionalFormatting>
  <conditionalFormatting sqref="T278:AF278 T280:AF280 T282:AF282 T284:AF284">
    <cfRule type="cellIs" dxfId="1219" priority="1234" operator="equal">
      <formula>0</formula>
    </cfRule>
    <cfRule type="cellIs" dxfId="1218" priority="1235" operator="greaterThan">
      <formula>0</formula>
    </cfRule>
  </conditionalFormatting>
  <conditionalFormatting sqref="AE290:AF290 AE292:AF292 AE294:AF294">
    <cfRule type="cellIs" dxfId="1217" priority="1232" operator="equal">
      <formula>0</formula>
    </cfRule>
    <cfRule type="cellIs" dxfId="1216" priority="1233" operator="greaterThan">
      <formula>0</formula>
    </cfRule>
  </conditionalFormatting>
  <conditionalFormatting sqref="T290:AD290 T292:AD292 T294:AD294 T296:AF296">
    <cfRule type="cellIs" dxfId="1215" priority="1230" operator="equal">
      <formula>0</formula>
    </cfRule>
    <cfRule type="cellIs" dxfId="1214" priority="1231" operator="greaterThan">
      <formula>0</formula>
    </cfRule>
  </conditionalFormatting>
  <conditionalFormatting sqref="T289:AF289 T291:AF291 T293:AF293 T295:AF295">
    <cfRule type="cellIs" dxfId="1213" priority="1228" operator="equal">
      <formula>0</formula>
    </cfRule>
    <cfRule type="cellIs" dxfId="1212" priority="1229" operator="greaterThan">
      <formula>0</formula>
    </cfRule>
  </conditionalFormatting>
  <conditionalFormatting sqref="T314:AF314">
    <cfRule type="cellIs" dxfId="1211" priority="1226" operator="equal">
      <formula>0</formula>
    </cfRule>
    <cfRule type="cellIs" dxfId="1210" priority="1227" operator="greaterThan">
      <formula>0</formula>
    </cfRule>
  </conditionalFormatting>
  <conditionalFormatting sqref="T325:AF325">
    <cfRule type="cellIs" dxfId="1209" priority="1224" operator="equal">
      <formula>0</formula>
    </cfRule>
    <cfRule type="cellIs" dxfId="1208" priority="1225" operator="greaterThan">
      <formula>0</formula>
    </cfRule>
  </conditionalFormatting>
  <conditionalFormatting sqref="T336:AF336">
    <cfRule type="cellIs" dxfId="1207" priority="1222" operator="equal">
      <formula>0</formula>
    </cfRule>
    <cfRule type="cellIs" dxfId="1206" priority="1223" operator="greaterThan">
      <formula>0</formula>
    </cfRule>
  </conditionalFormatting>
  <conditionalFormatting sqref="AE307:AF307 AE309:AF309 AE311:AF311">
    <cfRule type="cellIs" dxfId="1205" priority="1220" operator="equal">
      <formula>0</formula>
    </cfRule>
    <cfRule type="cellIs" dxfId="1204" priority="1221" operator="greaterThan">
      <formula>0</formula>
    </cfRule>
  </conditionalFormatting>
  <conditionalFormatting sqref="T307:AD307 T309:AD309 T311:AD311 T313:AF313">
    <cfRule type="cellIs" dxfId="1203" priority="1218" operator="equal">
      <formula>0</formula>
    </cfRule>
    <cfRule type="cellIs" dxfId="1202" priority="1219" operator="greaterThan">
      <formula>0</formula>
    </cfRule>
  </conditionalFormatting>
  <conditionalFormatting sqref="T306:AF306 T308:AF308 T310:AF310 T312:AF312">
    <cfRule type="cellIs" dxfId="1201" priority="1216" operator="equal">
      <formula>0</formula>
    </cfRule>
    <cfRule type="cellIs" dxfId="1200" priority="1217" operator="greaterThan">
      <formula>0</formula>
    </cfRule>
  </conditionalFormatting>
  <conditionalFormatting sqref="AE318:AF318 AE320:AF320 AE322:AF322">
    <cfRule type="cellIs" dxfId="1199" priority="1214" operator="equal">
      <formula>0</formula>
    </cfRule>
    <cfRule type="cellIs" dxfId="1198" priority="1215" operator="greaterThan">
      <formula>0</formula>
    </cfRule>
  </conditionalFormatting>
  <conditionalFormatting sqref="T318:AD318 T320:AD320 T322:AD322 T324:AF324">
    <cfRule type="cellIs" dxfId="1197" priority="1212" operator="equal">
      <formula>0</formula>
    </cfRule>
    <cfRule type="cellIs" dxfId="1196" priority="1213" operator="greaterThan">
      <formula>0</formula>
    </cfRule>
  </conditionalFormatting>
  <conditionalFormatting sqref="T317:AF317 T319:AF319 T321:AF321 T323:AF323">
    <cfRule type="cellIs" dxfId="1195" priority="1210" operator="equal">
      <formula>0</formula>
    </cfRule>
    <cfRule type="cellIs" dxfId="1194" priority="1211" operator="greaterThan">
      <formula>0</formula>
    </cfRule>
  </conditionalFormatting>
  <conditionalFormatting sqref="AE329:AF329 AE331:AF331 AE333:AF333">
    <cfRule type="cellIs" dxfId="1193" priority="1208" operator="equal">
      <formula>0</formula>
    </cfRule>
    <cfRule type="cellIs" dxfId="1192" priority="1209" operator="greaterThan">
      <formula>0</formula>
    </cfRule>
  </conditionalFormatting>
  <conditionalFormatting sqref="T329:AD329 T331:AD331 T333:AD333 T335:AF335">
    <cfRule type="cellIs" dxfId="1191" priority="1206" operator="equal">
      <formula>0</formula>
    </cfRule>
    <cfRule type="cellIs" dxfId="1190" priority="1207" operator="greaterThan">
      <formula>0</formula>
    </cfRule>
  </conditionalFormatting>
  <conditionalFormatting sqref="T328:AF328 T330:AF330 T332:AF332 T334:AF334">
    <cfRule type="cellIs" dxfId="1189" priority="1204" operator="equal">
      <formula>0</formula>
    </cfRule>
    <cfRule type="cellIs" dxfId="1188" priority="1205" operator="greaterThan">
      <formula>0</formula>
    </cfRule>
  </conditionalFormatting>
  <conditionalFormatting sqref="AE340:AF340 AE342:AF342 AE344:AF344">
    <cfRule type="cellIs" dxfId="1187" priority="1202" operator="equal">
      <formula>0</formula>
    </cfRule>
    <cfRule type="cellIs" dxfId="1186" priority="1203" operator="greaterThan">
      <formula>0</formula>
    </cfRule>
  </conditionalFormatting>
  <conditionalFormatting sqref="T340:AD340 T342:AD342 T344:AD344 T346:AF346">
    <cfRule type="cellIs" dxfId="1185" priority="1200" operator="equal">
      <formula>0</formula>
    </cfRule>
    <cfRule type="cellIs" dxfId="1184" priority="1201" operator="greaterThan">
      <formula>0</formula>
    </cfRule>
  </conditionalFormatting>
  <conditionalFormatting sqref="T339:AF339 T341:AF341 T343:AF343 T345:AF345">
    <cfRule type="cellIs" dxfId="1183" priority="1198" operator="equal">
      <formula>0</formula>
    </cfRule>
    <cfRule type="cellIs" dxfId="1182" priority="1199" operator="greaterThan">
      <formula>0</formula>
    </cfRule>
  </conditionalFormatting>
  <conditionalFormatting sqref="T364:AF364">
    <cfRule type="cellIs" dxfId="1181" priority="1196" operator="equal">
      <formula>0</formula>
    </cfRule>
    <cfRule type="cellIs" dxfId="1180" priority="1197" operator="greaterThan">
      <formula>0</formula>
    </cfRule>
  </conditionalFormatting>
  <conditionalFormatting sqref="T375:AF375">
    <cfRule type="cellIs" dxfId="1179" priority="1194" operator="equal">
      <formula>0</formula>
    </cfRule>
    <cfRule type="cellIs" dxfId="1178" priority="1195" operator="greaterThan">
      <formula>0</formula>
    </cfRule>
  </conditionalFormatting>
  <conditionalFormatting sqref="T386:AF386">
    <cfRule type="cellIs" dxfId="1177" priority="1192" operator="equal">
      <formula>0</formula>
    </cfRule>
    <cfRule type="cellIs" dxfId="1176" priority="1193" operator="greaterThan">
      <formula>0</formula>
    </cfRule>
  </conditionalFormatting>
  <conditionalFormatting sqref="AE357:AF357 AE359:AF359 AE361:AF361">
    <cfRule type="cellIs" dxfId="1175" priority="1190" operator="equal">
      <formula>0</formula>
    </cfRule>
    <cfRule type="cellIs" dxfId="1174" priority="1191" operator="greaterThan">
      <formula>0</formula>
    </cfRule>
  </conditionalFormatting>
  <conditionalFormatting sqref="T357:AD357 T359:AD359 T361:AD361 T363:AF363">
    <cfRule type="cellIs" dxfId="1173" priority="1188" operator="equal">
      <formula>0</formula>
    </cfRule>
    <cfRule type="cellIs" dxfId="1172" priority="1189" operator="greaterThan">
      <formula>0</formula>
    </cfRule>
  </conditionalFormatting>
  <conditionalFormatting sqref="T356:AF356 T358:AF358 T360:AF360 T362:AF362">
    <cfRule type="cellIs" dxfId="1171" priority="1186" operator="equal">
      <formula>0</formula>
    </cfRule>
    <cfRule type="cellIs" dxfId="1170" priority="1187" operator="greaterThan">
      <formula>0</formula>
    </cfRule>
  </conditionalFormatting>
  <conditionalFormatting sqref="AE368:AF368 AE370:AF370 AE372:AF372">
    <cfRule type="cellIs" dxfId="1169" priority="1184" operator="equal">
      <formula>0</formula>
    </cfRule>
    <cfRule type="cellIs" dxfId="1168" priority="1185" operator="greaterThan">
      <formula>0</formula>
    </cfRule>
  </conditionalFormatting>
  <conditionalFormatting sqref="T368:AD368 T370:AD370 T372:AD372 T374:AF374">
    <cfRule type="cellIs" dxfId="1167" priority="1182" operator="equal">
      <formula>0</formula>
    </cfRule>
    <cfRule type="cellIs" dxfId="1166" priority="1183" operator="greaterThan">
      <formula>0</formula>
    </cfRule>
  </conditionalFormatting>
  <conditionalFormatting sqref="T367:AF367 T369:AF369 T371:AF371 T373:AF373">
    <cfRule type="cellIs" dxfId="1165" priority="1180" operator="equal">
      <formula>0</formula>
    </cfRule>
    <cfRule type="cellIs" dxfId="1164" priority="1181" operator="greaterThan">
      <formula>0</formula>
    </cfRule>
  </conditionalFormatting>
  <conditionalFormatting sqref="AE379:AF379 AE381:AF381 AE383:AF383">
    <cfRule type="cellIs" dxfId="1163" priority="1178" operator="equal">
      <formula>0</formula>
    </cfRule>
    <cfRule type="cellIs" dxfId="1162" priority="1179" operator="greaterThan">
      <formula>0</formula>
    </cfRule>
  </conditionalFormatting>
  <conditionalFormatting sqref="T379:AD379 T381:AD381 T383:AD383 T385:AF385">
    <cfRule type="cellIs" dxfId="1161" priority="1176" operator="equal">
      <formula>0</formula>
    </cfRule>
    <cfRule type="cellIs" dxfId="1160" priority="1177" operator="greaterThan">
      <formula>0</formula>
    </cfRule>
  </conditionalFormatting>
  <conditionalFormatting sqref="T378:AF378 T380:AF380 T382:AF382 T384:AF384">
    <cfRule type="cellIs" dxfId="1159" priority="1174" operator="equal">
      <formula>0</formula>
    </cfRule>
    <cfRule type="cellIs" dxfId="1158" priority="1175" operator="greaterThan">
      <formula>0</formula>
    </cfRule>
  </conditionalFormatting>
  <conditionalFormatting sqref="AE390:AF390 AE392:AF392 AE394:AF394">
    <cfRule type="cellIs" dxfId="1157" priority="1172" operator="equal">
      <formula>0</formula>
    </cfRule>
    <cfRule type="cellIs" dxfId="1156" priority="1173" operator="greaterThan">
      <formula>0</formula>
    </cfRule>
  </conditionalFormatting>
  <conditionalFormatting sqref="T390:AD390 T392:AD392 T394:AD394 T396:AF396">
    <cfRule type="cellIs" dxfId="1155" priority="1170" operator="equal">
      <formula>0</formula>
    </cfRule>
    <cfRule type="cellIs" dxfId="1154" priority="1171" operator="greaterThan">
      <formula>0</formula>
    </cfRule>
  </conditionalFormatting>
  <conditionalFormatting sqref="T389:AF389 T391:AF391 T393:AF393 T395:AF395">
    <cfRule type="cellIs" dxfId="1153" priority="1168" operator="equal">
      <formula>0</formula>
    </cfRule>
    <cfRule type="cellIs" dxfId="1152" priority="1169" operator="greaterThan">
      <formula>0</formula>
    </cfRule>
  </conditionalFormatting>
  <conditionalFormatting sqref="T414:AF414">
    <cfRule type="cellIs" dxfId="1151" priority="1166" operator="equal">
      <formula>0</formula>
    </cfRule>
    <cfRule type="cellIs" dxfId="1150" priority="1167" operator="greaterThan">
      <formula>0</formula>
    </cfRule>
  </conditionalFormatting>
  <conditionalFormatting sqref="T425:AF425">
    <cfRule type="cellIs" dxfId="1149" priority="1164" operator="equal">
      <formula>0</formula>
    </cfRule>
    <cfRule type="cellIs" dxfId="1148" priority="1165" operator="greaterThan">
      <formula>0</formula>
    </cfRule>
  </conditionalFormatting>
  <conditionalFormatting sqref="T436:AF436">
    <cfRule type="cellIs" dxfId="1147" priority="1162" operator="equal">
      <formula>0</formula>
    </cfRule>
    <cfRule type="cellIs" dxfId="1146" priority="1163" operator="greaterThan">
      <formula>0</formula>
    </cfRule>
  </conditionalFormatting>
  <conditionalFormatting sqref="AE407:AF407 AE409:AF409 AE411:AF411">
    <cfRule type="cellIs" dxfId="1145" priority="1160" operator="equal">
      <formula>0</formula>
    </cfRule>
    <cfRule type="cellIs" dxfId="1144" priority="1161" operator="greaterThan">
      <formula>0</formula>
    </cfRule>
  </conditionalFormatting>
  <conditionalFormatting sqref="T407:AD407 T409:AD409 T411:AD411 T413:AF413">
    <cfRule type="cellIs" dxfId="1143" priority="1158" operator="equal">
      <formula>0</formula>
    </cfRule>
    <cfRule type="cellIs" dxfId="1142" priority="1159" operator="greaterThan">
      <formula>0</formula>
    </cfRule>
  </conditionalFormatting>
  <conditionalFormatting sqref="T406:AF406 T408:AF408 T410:AF410 T412:AF412">
    <cfRule type="cellIs" dxfId="1141" priority="1156" operator="equal">
      <formula>0</formula>
    </cfRule>
    <cfRule type="cellIs" dxfId="1140" priority="1157" operator="greaterThan">
      <formula>0</formula>
    </cfRule>
  </conditionalFormatting>
  <conditionalFormatting sqref="AE418:AF418 AE420:AF420 AE422:AF422">
    <cfRule type="cellIs" dxfId="1139" priority="1154" operator="equal">
      <formula>0</formula>
    </cfRule>
    <cfRule type="cellIs" dxfId="1138" priority="1155" operator="greaterThan">
      <formula>0</formula>
    </cfRule>
  </conditionalFormatting>
  <conditionalFormatting sqref="T418:AD418 T420:AD420 T422:AD422 T424:AF424">
    <cfRule type="cellIs" dxfId="1137" priority="1152" operator="equal">
      <formula>0</formula>
    </cfRule>
    <cfRule type="cellIs" dxfId="1136" priority="1153" operator="greaterThan">
      <formula>0</formula>
    </cfRule>
  </conditionalFormatting>
  <conditionalFormatting sqref="T417:AF417 T419:AF419 T421:AF421 T423:AF423">
    <cfRule type="cellIs" dxfId="1135" priority="1150" operator="equal">
      <formula>0</formula>
    </cfRule>
    <cfRule type="cellIs" dxfId="1134" priority="1151" operator="greaterThan">
      <formula>0</formula>
    </cfRule>
  </conditionalFormatting>
  <conditionalFormatting sqref="AE429:AF429 AE431:AF431 AE433:AF433">
    <cfRule type="cellIs" dxfId="1133" priority="1148" operator="equal">
      <formula>0</formula>
    </cfRule>
    <cfRule type="cellIs" dxfId="1132" priority="1149" operator="greaterThan">
      <formula>0</formula>
    </cfRule>
  </conditionalFormatting>
  <conditionalFormatting sqref="T429:AD429 T431:AD431 T433:AD433 T435:AF435">
    <cfRule type="cellIs" dxfId="1131" priority="1146" operator="equal">
      <formula>0</formula>
    </cfRule>
    <cfRule type="cellIs" dxfId="1130" priority="1147" operator="greaterThan">
      <formula>0</formula>
    </cfRule>
  </conditionalFormatting>
  <conditionalFormatting sqref="T428:AF428 T430:AF430 T432:AF432 T434:AF434">
    <cfRule type="cellIs" dxfId="1129" priority="1144" operator="equal">
      <formula>0</formula>
    </cfRule>
    <cfRule type="cellIs" dxfId="1128" priority="1145" operator="greaterThan">
      <formula>0</formula>
    </cfRule>
  </conditionalFormatting>
  <conditionalFormatting sqref="AE440:AF440 AE442:AF442 AE444:AF444">
    <cfRule type="cellIs" dxfId="1127" priority="1142" operator="equal">
      <formula>0</formula>
    </cfRule>
    <cfRule type="cellIs" dxfId="1126" priority="1143" operator="greaterThan">
      <formula>0</formula>
    </cfRule>
  </conditionalFormatting>
  <conditionalFormatting sqref="T440:AD440 T442:AD442 T444:AD444 T446:AF446">
    <cfRule type="cellIs" dxfId="1125" priority="1140" operator="equal">
      <formula>0</formula>
    </cfRule>
    <cfRule type="cellIs" dxfId="1124" priority="1141" operator="greaterThan">
      <formula>0</formula>
    </cfRule>
  </conditionalFormatting>
  <conditionalFormatting sqref="T439:AF439 T441:AF441 T443:AF443 T445:AF445">
    <cfRule type="cellIs" dxfId="1123" priority="1138" operator="equal">
      <formula>0</formula>
    </cfRule>
    <cfRule type="cellIs" dxfId="1122" priority="1139" operator="greaterThan">
      <formula>0</formula>
    </cfRule>
  </conditionalFormatting>
  <conditionalFormatting sqref="T464:AF464">
    <cfRule type="cellIs" dxfId="1121" priority="1136" operator="equal">
      <formula>0</formula>
    </cfRule>
    <cfRule type="cellIs" dxfId="1120" priority="1137" operator="greaterThan">
      <formula>0</formula>
    </cfRule>
  </conditionalFormatting>
  <conditionalFormatting sqref="T475:AF475">
    <cfRule type="cellIs" dxfId="1119" priority="1134" operator="equal">
      <formula>0</formula>
    </cfRule>
    <cfRule type="cellIs" dxfId="1118" priority="1135" operator="greaterThan">
      <formula>0</formula>
    </cfRule>
  </conditionalFormatting>
  <conditionalFormatting sqref="T486:AF486">
    <cfRule type="cellIs" dxfId="1117" priority="1132" operator="equal">
      <formula>0</formula>
    </cfRule>
    <cfRule type="cellIs" dxfId="1116" priority="1133" operator="greaterThan">
      <formula>0</formula>
    </cfRule>
  </conditionalFormatting>
  <conditionalFormatting sqref="AE457:AF457 AE459:AF459 AE461:AF461">
    <cfRule type="cellIs" dxfId="1115" priority="1130" operator="equal">
      <formula>0</formula>
    </cfRule>
    <cfRule type="cellIs" dxfId="1114" priority="1131" operator="greaterThan">
      <formula>0</formula>
    </cfRule>
  </conditionalFormatting>
  <conditionalFormatting sqref="T457:AD457 T459:AD459 T461:AD461 T463:AF463">
    <cfRule type="cellIs" dxfId="1113" priority="1128" operator="equal">
      <formula>0</formula>
    </cfRule>
    <cfRule type="cellIs" dxfId="1112" priority="1129" operator="greaterThan">
      <formula>0</formula>
    </cfRule>
  </conditionalFormatting>
  <conditionalFormatting sqref="T456:AF456 T458:AF458 T460:AF460 T462:AF462">
    <cfRule type="cellIs" dxfId="1111" priority="1126" operator="equal">
      <formula>0</formula>
    </cfRule>
    <cfRule type="cellIs" dxfId="1110" priority="1127" operator="greaterThan">
      <formula>0</formula>
    </cfRule>
  </conditionalFormatting>
  <conditionalFormatting sqref="AE468:AF468 AE470:AF470 AE472:AF472">
    <cfRule type="cellIs" dxfId="1109" priority="1124" operator="equal">
      <formula>0</formula>
    </cfRule>
    <cfRule type="cellIs" dxfId="1108" priority="1125" operator="greaterThan">
      <formula>0</formula>
    </cfRule>
  </conditionalFormatting>
  <conditionalFormatting sqref="T468:AD468 T470:AD470 T472:AD472 T474:AF474">
    <cfRule type="cellIs" dxfId="1107" priority="1122" operator="equal">
      <formula>0</formula>
    </cfRule>
    <cfRule type="cellIs" dxfId="1106" priority="1123" operator="greaterThan">
      <formula>0</formula>
    </cfRule>
  </conditionalFormatting>
  <conditionalFormatting sqref="T467:AF467 T469:AF469 T471:AF471 T473:AF473">
    <cfRule type="cellIs" dxfId="1105" priority="1120" operator="equal">
      <formula>0</formula>
    </cfRule>
    <cfRule type="cellIs" dxfId="1104" priority="1121" operator="greaterThan">
      <formula>0</formula>
    </cfRule>
  </conditionalFormatting>
  <conditionalFormatting sqref="AE479:AF479 AE481:AF481 AE483:AF483">
    <cfRule type="cellIs" dxfId="1103" priority="1118" operator="equal">
      <formula>0</formula>
    </cfRule>
    <cfRule type="cellIs" dxfId="1102" priority="1119" operator="greaterThan">
      <formula>0</formula>
    </cfRule>
  </conditionalFormatting>
  <conditionalFormatting sqref="T479:AD479 T481:AD481 T483:AD483 T485:AF485">
    <cfRule type="cellIs" dxfId="1101" priority="1116" operator="equal">
      <formula>0</formula>
    </cfRule>
    <cfRule type="cellIs" dxfId="1100" priority="1117" operator="greaterThan">
      <formula>0</formula>
    </cfRule>
  </conditionalFormatting>
  <conditionalFormatting sqref="T478:AF478 T480:AF480 T482:AF482 T484:AF484">
    <cfRule type="cellIs" dxfId="1099" priority="1114" operator="equal">
      <formula>0</formula>
    </cfRule>
    <cfRule type="cellIs" dxfId="1098" priority="1115" operator="greaterThan">
      <formula>0</formula>
    </cfRule>
  </conditionalFormatting>
  <conditionalFormatting sqref="AE490:AF490 AE492:AF492 AE494:AF494">
    <cfRule type="cellIs" dxfId="1097" priority="1112" operator="equal">
      <formula>0</formula>
    </cfRule>
    <cfRule type="cellIs" dxfId="1096" priority="1113" operator="greaterThan">
      <formula>0</formula>
    </cfRule>
  </conditionalFormatting>
  <conditionalFormatting sqref="T490:AD490 T492:AD492 T494:AD494 T496:AF496">
    <cfRule type="cellIs" dxfId="1095" priority="1110" operator="equal">
      <formula>0</formula>
    </cfRule>
    <cfRule type="cellIs" dxfId="1094" priority="1111" operator="greaterThan">
      <formula>0</formula>
    </cfRule>
  </conditionalFormatting>
  <conditionalFormatting sqref="T489:AF489 T491:AF491 T493:AF493 T495:AF495">
    <cfRule type="cellIs" dxfId="1093" priority="1108" operator="equal">
      <formula>0</formula>
    </cfRule>
    <cfRule type="cellIs" dxfId="1092" priority="1109" operator="greaterThan">
      <formula>0</formula>
    </cfRule>
  </conditionalFormatting>
  <conditionalFormatting sqref="D52">
    <cfRule type="expression" dxfId="721" priority="736">
      <formula>IF(ISNUMBER($A52),ISEVEN($A52))</formula>
    </cfRule>
    <cfRule type="expression" dxfId="720" priority="737">
      <formula>IF(ISNUMBER($A52),ISODD($A52))</formula>
    </cfRule>
  </conditionalFormatting>
  <conditionalFormatting sqref="D102">
    <cfRule type="expression" dxfId="719" priority="734">
      <formula>IF(ISNUMBER($A102),ISEVEN($A102))</formula>
    </cfRule>
    <cfRule type="expression" dxfId="718" priority="735">
      <formula>IF(ISNUMBER($A102),ISODD($A102))</formula>
    </cfRule>
  </conditionalFormatting>
  <conditionalFormatting sqref="D152">
    <cfRule type="expression" dxfId="717" priority="732">
      <formula>IF(ISNUMBER($A152),ISEVEN($A152))</formula>
    </cfRule>
    <cfRule type="expression" dxfId="716" priority="733">
      <formula>IF(ISNUMBER($A152),ISODD($A152))</formula>
    </cfRule>
  </conditionalFormatting>
  <conditionalFormatting sqref="D202">
    <cfRule type="expression" dxfId="715" priority="730">
      <formula>IF(ISNUMBER($A202),ISEVEN($A202))</formula>
    </cfRule>
    <cfRule type="expression" dxfId="714" priority="731">
      <formula>IF(ISNUMBER($A202),ISODD($A202))</formula>
    </cfRule>
  </conditionalFormatting>
  <conditionalFormatting sqref="B252">
    <cfRule type="expression" dxfId="713" priority="728">
      <formula>IF(ISNUMBER($A252),ISEVEN($A252))</formula>
    </cfRule>
    <cfRule type="expression" dxfId="712" priority="729">
      <formula>IF(ISNUMBER($A252),ISODD($A252))</formula>
    </cfRule>
  </conditionalFormatting>
  <conditionalFormatting sqref="B275:F275 B286:F286 B256:F257 B264:F264 E254 E265 E276 E287 E259:F263 E270:F272 B291:C291 B290 E290:F290 B293:C293 B292 B294 B271:D274 B258:D263 E281:F283 B284:D285 E292:F294 B295:D296 E296:F296 B269:C270 B280:C283">
    <cfRule type="expression" dxfId="711" priority="726">
      <formula>IF(ISNUMBER($A254),ISEVEN($A254))</formula>
    </cfRule>
    <cfRule type="expression" dxfId="710" priority="727">
      <formula>IF(ISNUMBER($A254),ISODD($A254))</formula>
    </cfRule>
  </conditionalFormatting>
  <conditionalFormatting sqref="B254:C254">
    <cfRule type="expression" dxfId="709" priority="724">
      <formula>IF(ISNUMBER($A254),ISEVEN($A254))</formula>
    </cfRule>
    <cfRule type="expression" dxfId="708" priority="725">
      <formula>IF(ISNUMBER($A254),ISODD($A254))</formula>
    </cfRule>
  </conditionalFormatting>
  <conditionalFormatting sqref="E258:F258">
    <cfRule type="expression" dxfId="707" priority="722">
      <formula>IF(ISNUMBER($A258),ISEVEN($A258))</formula>
    </cfRule>
    <cfRule type="expression" dxfId="706" priority="723">
      <formula>IF(ISNUMBER($A258),ISODD($A258))</formula>
    </cfRule>
  </conditionalFormatting>
  <conditionalFormatting sqref="B255">
    <cfRule type="expression" dxfId="705" priority="720">
      <formula>IF(ISNUMBER($A255),ISEVEN($A255))</formula>
    </cfRule>
    <cfRule type="expression" dxfId="704" priority="721">
      <formula>IF(ISNUMBER($A255),ISODD($A255))</formula>
    </cfRule>
  </conditionalFormatting>
  <conditionalFormatting sqref="B277">
    <cfRule type="expression" dxfId="703" priority="712">
      <formula>IF(ISNUMBER($A277),ISEVEN($A277))</formula>
    </cfRule>
    <cfRule type="expression" dxfId="702" priority="713">
      <formula>IF(ISNUMBER($A277),ISODD($A277))</formula>
    </cfRule>
  </conditionalFormatting>
  <conditionalFormatting sqref="B265">
    <cfRule type="expression" dxfId="701" priority="718">
      <formula>IF(ISNUMBER($A265),ISEVEN($A265))</formula>
    </cfRule>
    <cfRule type="expression" dxfId="700" priority="719">
      <formula>IF(ISNUMBER($A265),ISODD($A265))</formula>
    </cfRule>
  </conditionalFormatting>
  <conditionalFormatting sqref="B266">
    <cfRule type="expression" dxfId="699" priority="716">
      <formula>IF(ISNUMBER($A266),ISEVEN($A266))</formula>
    </cfRule>
    <cfRule type="expression" dxfId="698" priority="717">
      <formula>IF(ISNUMBER($A266),ISODD($A266))</formula>
    </cfRule>
  </conditionalFormatting>
  <conditionalFormatting sqref="B276">
    <cfRule type="expression" dxfId="697" priority="714">
      <formula>IF(ISNUMBER($A276),ISEVEN($A276))</formula>
    </cfRule>
    <cfRule type="expression" dxfId="696" priority="715">
      <formula>IF(ISNUMBER($A276),ISODD($A276))</formula>
    </cfRule>
  </conditionalFormatting>
  <conditionalFormatting sqref="B287">
    <cfRule type="expression" dxfId="695" priority="710">
      <formula>IF(ISNUMBER($A287),ISEVEN($A287))</formula>
    </cfRule>
    <cfRule type="expression" dxfId="694" priority="711">
      <formula>IF(ISNUMBER($A287),ISODD($A287))</formula>
    </cfRule>
  </conditionalFormatting>
  <conditionalFormatting sqref="E262:F262">
    <cfRule type="expression" dxfId="693" priority="708">
      <formula>IF(ISNUMBER($A262),ISEVEN($A262))</formula>
    </cfRule>
    <cfRule type="expression" dxfId="692" priority="709">
      <formula>IF(ISNUMBER($A262),ISODD($A262))</formula>
    </cfRule>
  </conditionalFormatting>
  <conditionalFormatting sqref="B288">
    <cfRule type="expression" dxfId="691" priority="706">
      <formula>IF(ISNUMBER($A288),ISEVEN($A288))</formula>
    </cfRule>
    <cfRule type="expression" dxfId="690" priority="707">
      <formula>IF(ISNUMBER($A288),ISODD($A288))</formula>
    </cfRule>
  </conditionalFormatting>
  <conditionalFormatting sqref="C276">
    <cfRule type="expression" dxfId="689" priority="702">
      <formula>IF(ISNUMBER($A276),ISEVEN($A276))</formula>
    </cfRule>
    <cfRule type="expression" dxfId="688" priority="703">
      <formula>IF(ISNUMBER($A276),ISODD($A276))</formula>
    </cfRule>
  </conditionalFormatting>
  <conditionalFormatting sqref="C287">
    <cfRule type="expression" dxfId="687" priority="700">
      <formula>IF(ISNUMBER($A287),ISEVEN($A287))</formula>
    </cfRule>
    <cfRule type="expression" dxfId="686" priority="701">
      <formula>IF(ISNUMBER($A287),ISODD($A287))</formula>
    </cfRule>
  </conditionalFormatting>
  <conditionalFormatting sqref="C265">
    <cfRule type="expression" dxfId="685" priority="704">
      <formula>IF(ISNUMBER($A265),ISEVEN($A265))</formula>
    </cfRule>
    <cfRule type="expression" dxfId="684" priority="705">
      <formula>IF(ISNUMBER($A265),ISODD($A265))</formula>
    </cfRule>
  </conditionalFormatting>
  <conditionalFormatting sqref="B267:C268 E267:F268">
    <cfRule type="expression" dxfId="683" priority="698">
      <formula>IF(ISNUMBER($A267),ISEVEN($A267))</formula>
    </cfRule>
    <cfRule type="expression" dxfId="682" priority="699">
      <formula>IF(ISNUMBER($A267),ISODD($A267))</formula>
    </cfRule>
  </conditionalFormatting>
  <conditionalFormatting sqref="E269:F269">
    <cfRule type="expression" dxfId="681" priority="696">
      <formula>IF(ISNUMBER($A269),ISEVEN($A269))</formula>
    </cfRule>
    <cfRule type="expression" dxfId="680" priority="697">
      <formula>IF(ISNUMBER($A269),ISODD($A269))</formula>
    </cfRule>
  </conditionalFormatting>
  <conditionalFormatting sqref="B278:C279 E278:F279">
    <cfRule type="expression" dxfId="679" priority="694">
      <formula>IF(ISNUMBER($A278),ISEVEN($A278))</formula>
    </cfRule>
    <cfRule type="expression" dxfId="678" priority="695">
      <formula>IF(ISNUMBER($A278),ISODD($A278))</formula>
    </cfRule>
  </conditionalFormatting>
  <conditionalFormatting sqref="E280:F280">
    <cfRule type="expression" dxfId="677" priority="692">
      <formula>IF(ISNUMBER($A280),ISEVEN($A280))</formula>
    </cfRule>
    <cfRule type="expression" dxfId="676" priority="693">
      <formula>IF(ISNUMBER($A280),ISODD($A280))</formula>
    </cfRule>
  </conditionalFormatting>
  <conditionalFormatting sqref="E296:F296">
    <cfRule type="expression" dxfId="675" priority="686">
      <formula>IF(ISNUMBER($A296),ISEVEN($A296))</formula>
    </cfRule>
    <cfRule type="expression" dxfId="674" priority="687">
      <formula>IF(ISNUMBER($A296),ISODD($A296))</formula>
    </cfRule>
  </conditionalFormatting>
  <conditionalFormatting sqref="B289:C289 E289:F289">
    <cfRule type="expression" dxfId="673" priority="690">
      <formula>IF(ISNUMBER($A289),ISEVEN($A289))</formula>
    </cfRule>
    <cfRule type="expression" dxfId="672" priority="691">
      <formula>IF(ISNUMBER($A289),ISODD($A289))</formula>
    </cfRule>
  </conditionalFormatting>
  <conditionalFormatting sqref="E291:F291">
    <cfRule type="expression" dxfId="671" priority="688">
      <formula>IF(ISNUMBER($A291),ISEVEN($A291))</formula>
    </cfRule>
    <cfRule type="expression" dxfId="670" priority="689">
      <formula>IF(ISNUMBER($A291),ISODD($A291))</formula>
    </cfRule>
  </conditionalFormatting>
  <conditionalFormatting sqref="E295:F295">
    <cfRule type="expression" dxfId="669" priority="684">
      <formula>IF(ISNUMBER($A295),ISEVEN($A295))</formula>
    </cfRule>
    <cfRule type="expression" dxfId="668" priority="685">
      <formula>IF(ISNUMBER($A295),ISODD($A295))</formula>
    </cfRule>
  </conditionalFormatting>
  <conditionalFormatting sqref="E295:F295">
    <cfRule type="expression" dxfId="667" priority="682">
      <formula>IF(ISNUMBER($A295),ISEVEN($A295))</formula>
    </cfRule>
    <cfRule type="expression" dxfId="666" priority="683">
      <formula>IF(ISNUMBER($A295),ISODD($A295))</formula>
    </cfRule>
  </conditionalFormatting>
  <conditionalFormatting sqref="C290">
    <cfRule type="expression" dxfId="665" priority="680">
      <formula>IF(ISNUMBER($A290),ISEVEN($A290))</formula>
    </cfRule>
    <cfRule type="expression" dxfId="664" priority="681">
      <formula>IF(ISNUMBER($A290),ISODD($A290))</formula>
    </cfRule>
  </conditionalFormatting>
  <conditionalFormatting sqref="C292">
    <cfRule type="expression" dxfId="663" priority="678">
      <formula>IF(ISNUMBER($A292),ISEVEN($A292))</formula>
    </cfRule>
    <cfRule type="expression" dxfId="662" priority="679">
      <formula>IF(ISNUMBER($A292),ISODD($A292))</formula>
    </cfRule>
  </conditionalFormatting>
  <conditionalFormatting sqref="C294">
    <cfRule type="expression" dxfId="661" priority="676">
      <formula>IF(ISNUMBER($A294),ISEVEN($A294))</formula>
    </cfRule>
    <cfRule type="expression" dxfId="660" priority="677">
      <formula>IF(ISNUMBER($A294),ISODD($A294))</formula>
    </cfRule>
  </conditionalFormatting>
  <conditionalFormatting sqref="E285:F285">
    <cfRule type="expression" dxfId="659" priority="674">
      <formula>IF(ISNUMBER($A285),ISEVEN($A285))</formula>
    </cfRule>
    <cfRule type="expression" dxfId="658" priority="675">
      <formula>IF(ISNUMBER($A285),ISODD($A285))</formula>
    </cfRule>
  </conditionalFormatting>
  <conditionalFormatting sqref="E285:F285">
    <cfRule type="expression" dxfId="657" priority="672">
      <formula>IF(ISNUMBER($A285),ISEVEN($A285))</formula>
    </cfRule>
    <cfRule type="expression" dxfId="656" priority="673">
      <formula>IF(ISNUMBER($A285),ISODD($A285))</formula>
    </cfRule>
  </conditionalFormatting>
  <conditionalFormatting sqref="E284:F284">
    <cfRule type="expression" dxfId="655" priority="670">
      <formula>IF(ISNUMBER($A284),ISEVEN($A284))</formula>
    </cfRule>
    <cfRule type="expression" dxfId="654" priority="671">
      <formula>IF(ISNUMBER($A284),ISODD($A284))</formula>
    </cfRule>
  </conditionalFormatting>
  <conditionalFormatting sqref="E284:F284">
    <cfRule type="expression" dxfId="653" priority="668">
      <formula>IF(ISNUMBER($A284),ISEVEN($A284))</formula>
    </cfRule>
    <cfRule type="expression" dxfId="652" priority="669">
      <formula>IF(ISNUMBER($A284),ISODD($A284))</formula>
    </cfRule>
  </conditionalFormatting>
  <conditionalFormatting sqref="E273:F274">
    <cfRule type="expression" dxfId="651" priority="666">
      <formula>IF(ISNUMBER($A273),ISEVEN($A273))</formula>
    </cfRule>
    <cfRule type="expression" dxfId="650" priority="667">
      <formula>IF(ISNUMBER($A273),ISODD($A273))</formula>
    </cfRule>
  </conditionalFormatting>
  <conditionalFormatting sqref="E273:F273">
    <cfRule type="expression" dxfId="649" priority="664">
      <formula>IF(ISNUMBER($A273),ISEVEN($A273))</formula>
    </cfRule>
    <cfRule type="expression" dxfId="648" priority="665">
      <formula>IF(ISNUMBER($A273),ISODD($A273))</formula>
    </cfRule>
  </conditionalFormatting>
  <conditionalFormatting sqref="D267:D270">
    <cfRule type="expression" dxfId="647" priority="662">
      <formula>IF(ISNUMBER($A267),ISEVEN($A267))</formula>
    </cfRule>
    <cfRule type="expression" dxfId="646" priority="663">
      <formula>IF(ISNUMBER($A267),ISODD($A267))</formula>
    </cfRule>
  </conditionalFormatting>
  <conditionalFormatting sqref="D282:D283">
    <cfRule type="expression" dxfId="645" priority="660">
      <formula>IF(ISNUMBER($A282),ISEVEN($A282))</formula>
    </cfRule>
    <cfRule type="expression" dxfId="644" priority="661">
      <formula>IF(ISNUMBER($A282),ISODD($A282))</formula>
    </cfRule>
  </conditionalFormatting>
  <conditionalFormatting sqref="D278:D281">
    <cfRule type="expression" dxfId="643" priority="658">
      <formula>IF(ISNUMBER($A278),ISEVEN($A278))</formula>
    </cfRule>
    <cfRule type="expression" dxfId="642" priority="659">
      <formula>IF(ISNUMBER($A278),ISODD($A278))</formula>
    </cfRule>
  </conditionalFormatting>
  <conditionalFormatting sqref="D293:D294">
    <cfRule type="expression" dxfId="641" priority="656">
      <formula>IF(ISNUMBER($A293),ISEVEN($A293))</formula>
    </cfRule>
    <cfRule type="expression" dxfId="640" priority="657">
      <formula>IF(ISNUMBER($A293),ISODD($A293))</formula>
    </cfRule>
  </conditionalFormatting>
  <conditionalFormatting sqref="D289:D292">
    <cfRule type="expression" dxfId="639" priority="654">
      <formula>IF(ISNUMBER($A289),ISEVEN($A289))</formula>
    </cfRule>
    <cfRule type="expression" dxfId="638" priority="655">
      <formula>IF(ISNUMBER($A289),ISODD($A289))</formula>
    </cfRule>
  </conditionalFormatting>
  <conditionalFormatting sqref="D252">
    <cfRule type="expression" dxfId="637" priority="652">
      <formula>IF(ISNUMBER($A252),ISEVEN($A252))</formula>
    </cfRule>
    <cfRule type="expression" dxfId="636" priority="653">
      <formula>IF(ISNUMBER($A252),ISODD($A252))</formula>
    </cfRule>
  </conditionalFormatting>
  <conditionalFormatting sqref="B302">
    <cfRule type="expression" dxfId="635" priority="650">
      <formula>IF(ISNUMBER($A302),ISEVEN($A302))</formula>
    </cfRule>
    <cfRule type="expression" dxfId="634" priority="651">
      <formula>IF(ISNUMBER($A302),ISODD($A302))</formula>
    </cfRule>
  </conditionalFormatting>
  <conditionalFormatting sqref="D302">
    <cfRule type="expression" dxfId="559" priority="574">
      <formula>IF(ISNUMBER($A302),ISEVEN($A302))</formula>
    </cfRule>
    <cfRule type="expression" dxfId="558" priority="575">
      <formula>IF(ISNUMBER($A302),ISODD($A302))</formula>
    </cfRule>
  </conditionalFormatting>
  <conditionalFormatting sqref="B352">
    <cfRule type="expression" dxfId="557" priority="572">
      <formula>IF(ISNUMBER($A352),ISEVEN($A352))</formula>
    </cfRule>
    <cfRule type="expression" dxfId="556" priority="573">
      <formula>IF(ISNUMBER($A352),ISODD($A352))</formula>
    </cfRule>
  </conditionalFormatting>
  <conditionalFormatting sqref="D352">
    <cfRule type="expression" dxfId="481" priority="496">
      <formula>IF(ISNUMBER($A352),ISEVEN($A352))</formula>
    </cfRule>
    <cfRule type="expression" dxfId="480" priority="497">
      <formula>IF(ISNUMBER($A352),ISODD($A352))</formula>
    </cfRule>
  </conditionalFormatting>
  <conditionalFormatting sqref="B402">
    <cfRule type="expression" dxfId="479" priority="494">
      <formula>IF(ISNUMBER($A402),ISEVEN($A402))</formula>
    </cfRule>
    <cfRule type="expression" dxfId="478" priority="495">
      <formula>IF(ISNUMBER($A402),ISODD($A402))</formula>
    </cfRule>
  </conditionalFormatting>
  <conditionalFormatting sqref="D402">
    <cfRule type="expression" dxfId="403" priority="418">
      <formula>IF(ISNUMBER($A402),ISEVEN($A402))</formula>
    </cfRule>
    <cfRule type="expression" dxfId="402" priority="419">
      <formula>IF(ISNUMBER($A402),ISODD($A402))</formula>
    </cfRule>
  </conditionalFormatting>
  <conditionalFormatting sqref="B452">
    <cfRule type="expression" dxfId="401" priority="416">
      <formula>IF(ISNUMBER($A452),ISEVEN($A452))</formula>
    </cfRule>
    <cfRule type="expression" dxfId="400" priority="417">
      <formula>IF(ISNUMBER($A452),ISODD($A452))</formula>
    </cfRule>
  </conditionalFormatting>
  <conditionalFormatting sqref="D452">
    <cfRule type="expression" dxfId="325" priority="340">
      <formula>IF(ISNUMBER($A452),ISEVEN($A452))</formula>
    </cfRule>
    <cfRule type="expression" dxfId="324" priority="341">
      <formula>IF(ISNUMBER($A452),ISODD($A452))</formula>
    </cfRule>
  </conditionalFormatting>
  <conditionalFormatting sqref="B325:F325 B336:F336 B306:F307 B314:F314 E304 E315 E326 E337 E309:F313 E320:F322 B341:C341 B340 E340:F340 B343:C343 B342 B344 B321:D324 B308:D313 E331:F333 B334:D335 E342:F344 B345:D346 E346:F346 B319:C320 B330:C333">
    <cfRule type="expression" dxfId="315" priority="330">
      <formula>IF(ISNUMBER($A304),ISEVEN($A304))</formula>
    </cfRule>
    <cfRule type="expression" dxfId="314" priority="331">
      <formula>IF(ISNUMBER($A304),ISODD($A304))</formula>
    </cfRule>
  </conditionalFormatting>
  <conditionalFormatting sqref="B304:C304">
    <cfRule type="expression" dxfId="313" priority="328">
      <formula>IF(ISNUMBER($A304),ISEVEN($A304))</formula>
    </cfRule>
    <cfRule type="expression" dxfId="312" priority="329">
      <formula>IF(ISNUMBER($A304),ISODD($A304))</formula>
    </cfRule>
  </conditionalFormatting>
  <conditionalFormatting sqref="E308:F308">
    <cfRule type="expression" dxfId="311" priority="326">
      <formula>IF(ISNUMBER($A308),ISEVEN($A308))</formula>
    </cfRule>
    <cfRule type="expression" dxfId="310" priority="327">
      <formula>IF(ISNUMBER($A308),ISODD($A308))</formula>
    </cfRule>
  </conditionalFormatting>
  <conditionalFormatting sqref="B305">
    <cfRule type="expression" dxfId="309" priority="324">
      <formula>IF(ISNUMBER($A305),ISEVEN($A305))</formula>
    </cfRule>
    <cfRule type="expression" dxfId="308" priority="325">
      <formula>IF(ISNUMBER($A305),ISODD($A305))</formula>
    </cfRule>
  </conditionalFormatting>
  <conditionalFormatting sqref="B327">
    <cfRule type="expression" dxfId="307" priority="316">
      <formula>IF(ISNUMBER($A327),ISEVEN($A327))</formula>
    </cfRule>
    <cfRule type="expression" dxfId="306" priority="317">
      <formula>IF(ISNUMBER($A327),ISODD($A327))</formula>
    </cfRule>
  </conditionalFormatting>
  <conditionalFormatting sqref="B315">
    <cfRule type="expression" dxfId="305" priority="322">
      <formula>IF(ISNUMBER($A315),ISEVEN($A315))</formula>
    </cfRule>
    <cfRule type="expression" dxfId="304" priority="323">
      <formula>IF(ISNUMBER($A315),ISODD($A315))</formula>
    </cfRule>
  </conditionalFormatting>
  <conditionalFormatting sqref="B316">
    <cfRule type="expression" dxfId="303" priority="320">
      <formula>IF(ISNUMBER($A316),ISEVEN($A316))</formula>
    </cfRule>
    <cfRule type="expression" dxfId="302" priority="321">
      <formula>IF(ISNUMBER($A316),ISODD($A316))</formula>
    </cfRule>
  </conditionalFormatting>
  <conditionalFormatting sqref="B326">
    <cfRule type="expression" dxfId="301" priority="318">
      <formula>IF(ISNUMBER($A326),ISEVEN($A326))</formula>
    </cfRule>
    <cfRule type="expression" dxfId="300" priority="319">
      <formula>IF(ISNUMBER($A326),ISODD($A326))</formula>
    </cfRule>
  </conditionalFormatting>
  <conditionalFormatting sqref="B337">
    <cfRule type="expression" dxfId="299" priority="314">
      <formula>IF(ISNUMBER($A337),ISEVEN($A337))</formula>
    </cfRule>
    <cfRule type="expression" dxfId="298" priority="315">
      <formula>IF(ISNUMBER($A337),ISODD($A337))</formula>
    </cfRule>
  </conditionalFormatting>
  <conditionalFormatting sqref="E312:F312">
    <cfRule type="expression" dxfId="297" priority="312">
      <formula>IF(ISNUMBER($A312),ISEVEN($A312))</formula>
    </cfRule>
    <cfRule type="expression" dxfId="296" priority="313">
      <formula>IF(ISNUMBER($A312),ISODD($A312))</formula>
    </cfRule>
  </conditionalFormatting>
  <conditionalFormatting sqref="B338">
    <cfRule type="expression" dxfId="295" priority="310">
      <formula>IF(ISNUMBER($A338),ISEVEN($A338))</formula>
    </cfRule>
    <cfRule type="expression" dxfId="294" priority="311">
      <formula>IF(ISNUMBER($A338),ISODD($A338))</formula>
    </cfRule>
  </conditionalFormatting>
  <conditionalFormatting sqref="C326">
    <cfRule type="expression" dxfId="293" priority="306">
      <formula>IF(ISNUMBER($A326),ISEVEN($A326))</formula>
    </cfRule>
    <cfRule type="expression" dxfId="292" priority="307">
      <formula>IF(ISNUMBER($A326),ISODD($A326))</formula>
    </cfRule>
  </conditionalFormatting>
  <conditionalFormatting sqref="C337">
    <cfRule type="expression" dxfId="291" priority="304">
      <formula>IF(ISNUMBER($A337),ISEVEN($A337))</formula>
    </cfRule>
    <cfRule type="expression" dxfId="290" priority="305">
      <formula>IF(ISNUMBER($A337),ISODD($A337))</formula>
    </cfRule>
  </conditionalFormatting>
  <conditionalFormatting sqref="C315">
    <cfRule type="expression" dxfId="289" priority="308">
      <formula>IF(ISNUMBER($A315),ISEVEN($A315))</formula>
    </cfRule>
    <cfRule type="expression" dxfId="288" priority="309">
      <formula>IF(ISNUMBER($A315),ISODD($A315))</formula>
    </cfRule>
  </conditionalFormatting>
  <conditionalFormatting sqref="B317:C318 E317:F318">
    <cfRule type="expression" dxfId="287" priority="302">
      <formula>IF(ISNUMBER($A317),ISEVEN($A317))</formula>
    </cfRule>
    <cfRule type="expression" dxfId="286" priority="303">
      <formula>IF(ISNUMBER($A317),ISODD($A317))</formula>
    </cfRule>
  </conditionalFormatting>
  <conditionalFormatting sqref="E319:F319">
    <cfRule type="expression" dxfId="285" priority="300">
      <formula>IF(ISNUMBER($A319),ISEVEN($A319))</formula>
    </cfRule>
    <cfRule type="expression" dxfId="284" priority="301">
      <formula>IF(ISNUMBER($A319),ISODD($A319))</formula>
    </cfRule>
  </conditionalFormatting>
  <conditionalFormatting sqref="B328:C329 E328:F329">
    <cfRule type="expression" dxfId="283" priority="298">
      <formula>IF(ISNUMBER($A328),ISEVEN($A328))</formula>
    </cfRule>
    <cfRule type="expression" dxfId="282" priority="299">
      <formula>IF(ISNUMBER($A328),ISODD($A328))</formula>
    </cfRule>
  </conditionalFormatting>
  <conditionalFormatting sqref="E330:F330">
    <cfRule type="expression" dxfId="281" priority="296">
      <formula>IF(ISNUMBER($A330),ISEVEN($A330))</formula>
    </cfRule>
    <cfRule type="expression" dxfId="280" priority="297">
      <formula>IF(ISNUMBER($A330),ISODD($A330))</formula>
    </cfRule>
  </conditionalFormatting>
  <conditionalFormatting sqref="E346:F346">
    <cfRule type="expression" dxfId="279" priority="290">
      <formula>IF(ISNUMBER($A346),ISEVEN($A346))</formula>
    </cfRule>
    <cfRule type="expression" dxfId="278" priority="291">
      <formula>IF(ISNUMBER($A346),ISODD($A346))</formula>
    </cfRule>
  </conditionalFormatting>
  <conditionalFormatting sqref="B339:C339 E339:F339">
    <cfRule type="expression" dxfId="277" priority="294">
      <formula>IF(ISNUMBER($A339),ISEVEN($A339))</formula>
    </cfRule>
    <cfRule type="expression" dxfId="276" priority="295">
      <formula>IF(ISNUMBER($A339),ISODD($A339))</formula>
    </cfRule>
  </conditionalFormatting>
  <conditionalFormatting sqref="E341:F341">
    <cfRule type="expression" dxfId="275" priority="292">
      <formula>IF(ISNUMBER($A341),ISEVEN($A341))</formula>
    </cfRule>
    <cfRule type="expression" dxfId="274" priority="293">
      <formula>IF(ISNUMBER($A341),ISODD($A341))</formula>
    </cfRule>
  </conditionalFormatting>
  <conditionalFormatting sqref="E345:F345">
    <cfRule type="expression" dxfId="273" priority="288">
      <formula>IF(ISNUMBER($A345),ISEVEN($A345))</formula>
    </cfRule>
    <cfRule type="expression" dxfId="272" priority="289">
      <formula>IF(ISNUMBER($A345),ISODD($A345))</formula>
    </cfRule>
  </conditionalFormatting>
  <conditionalFormatting sqref="E345:F345">
    <cfRule type="expression" dxfId="271" priority="286">
      <formula>IF(ISNUMBER($A345),ISEVEN($A345))</formula>
    </cfRule>
    <cfRule type="expression" dxfId="270" priority="287">
      <formula>IF(ISNUMBER($A345),ISODD($A345))</formula>
    </cfRule>
  </conditionalFormatting>
  <conditionalFormatting sqref="C340">
    <cfRule type="expression" dxfId="269" priority="284">
      <formula>IF(ISNUMBER($A340),ISEVEN($A340))</formula>
    </cfRule>
    <cfRule type="expression" dxfId="268" priority="285">
      <formula>IF(ISNUMBER($A340),ISODD($A340))</formula>
    </cfRule>
  </conditionalFormatting>
  <conditionalFormatting sqref="C342">
    <cfRule type="expression" dxfId="267" priority="282">
      <formula>IF(ISNUMBER($A342),ISEVEN($A342))</formula>
    </cfRule>
    <cfRule type="expression" dxfId="266" priority="283">
      <formula>IF(ISNUMBER($A342),ISODD($A342))</formula>
    </cfRule>
  </conditionalFormatting>
  <conditionalFormatting sqref="C344">
    <cfRule type="expression" dxfId="265" priority="280">
      <formula>IF(ISNUMBER($A344),ISEVEN($A344))</formula>
    </cfRule>
    <cfRule type="expression" dxfId="264" priority="281">
      <formula>IF(ISNUMBER($A344),ISODD($A344))</formula>
    </cfRule>
  </conditionalFormatting>
  <conditionalFormatting sqref="E335:F335">
    <cfRule type="expression" dxfId="263" priority="278">
      <formula>IF(ISNUMBER($A335),ISEVEN($A335))</formula>
    </cfRule>
    <cfRule type="expression" dxfId="262" priority="279">
      <formula>IF(ISNUMBER($A335),ISODD($A335))</formula>
    </cfRule>
  </conditionalFormatting>
  <conditionalFormatting sqref="E335:F335">
    <cfRule type="expression" dxfId="261" priority="276">
      <formula>IF(ISNUMBER($A335),ISEVEN($A335))</formula>
    </cfRule>
    <cfRule type="expression" dxfId="260" priority="277">
      <formula>IF(ISNUMBER($A335),ISODD($A335))</formula>
    </cfRule>
  </conditionalFormatting>
  <conditionalFormatting sqref="E334:F334">
    <cfRule type="expression" dxfId="259" priority="274">
      <formula>IF(ISNUMBER($A334),ISEVEN($A334))</formula>
    </cfRule>
    <cfRule type="expression" dxfId="258" priority="275">
      <formula>IF(ISNUMBER($A334),ISODD($A334))</formula>
    </cfRule>
  </conditionalFormatting>
  <conditionalFormatting sqref="E334:F334">
    <cfRule type="expression" dxfId="257" priority="272">
      <formula>IF(ISNUMBER($A334),ISEVEN($A334))</formula>
    </cfRule>
    <cfRule type="expression" dxfId="256" priority="273">
      <formula>IF(ISNUMBER($A334),ISODD($A334))</formula>
    </cfRule>
  </conditionalFormatting>
  <conditionalFormatting sqref="E323:F324">
    <cfRule type="expression" dxfId="255" priority="270">
      <formula>IF(ISNUMBER($A323),ISEVEN($A323))</formula>
    </cfRule>
    <cfRule type="expression" dxfId="254" priority="271">
      <formula>IF(ISNUMBER($A323),ISODD($A323))</formula>
    </cfRule>
  </conditionalFormatting>
  <conditionalFormatting sqref="E323:F323">
    <cfRule type="expression" dxfId="253" priority="268">
      <formula>IF(ISNUMBER($A323),ISEVEN($A323))</formula>
    </cfRule>
    <cfRule type="expression" dxfId="252" priority="269">
      <formula>IF(ISNUMBER($A323),ISODD($A323))</formula>
    </cfRule>
  </conditionalFormatting>
  <conditionalFormatting sqref="D317:D320">
    <cfRule type="expression" dxfId="251" priority="266">
      <formula>IF(ISNUMBER($A317),ISEVEN($A317))</formula>
    </cfRule>
    <cfRule type="expression" dxfId="250" priority="267">
      <formula>IF(ISNUMBER($A317),ISODD($A317))</formula>
    </cfRule>
  </conditionalFormatting>
  <conditionalFormatting sqref="D332:D333">
    <cfRule type="expression" dxfId="249" priority="264">
      <formula>IF(ISNUMBER($A332),ISEVEN($A332))</formula>
    </cfRule>
    <cfRule type="expression" dxfId="248" priority="265">
      <formula>IF(ISNUMBER($A332),ISODD($A332))</formula>
    </cfRule>
  </conditionalFormatting>
  <conditionalFormatting sqref="D328:D331">
    <cfRule type="expression" dxfId="247" priority="262">
      <formula>IF(ISNUMBER($A328),ISEVEN($A328))</formula>
    </cfRule>
    <cfRule type="expression" dxfId="246" priority="263">
      <formula>IF(ISNUMBER($A328),ISODD($A328))</formula>
    </cfRule>
  </conditionalFormatting>
  <conditionalFormatting sqref="D343:D344">
    <cfRule type="expression" dxfId="245" priority="260">
      <formula>IF(ISNUMBER($A343),ISEVEN($A343))</formula>
    </cfRule>
    <cfRule type="expression" dxfId="244" priority="261">
      <formula>IF(ISNUMBER($A343),ISODD($A343))</formula>
    </cfRule>
  </conditionalFormatting>
  <conditionalFormatting sqref="D339:D342">
    <cfRule type="expression" dxfId="243" priority="258">
      <formula>IF(ISNUMBER($A339),ISEVEN($A339))</formula>
    </cfRule>
    <cfRule type="expression" dxfId="242" priority="259">
      <formula>IF(ISNUMBER($A339),ISODD($A339))</formula>
    </cfRule>
  </conditionalFormatting>
  <conditionalFormatting sqref="B375:F375 B386:F386 B356:F357 B364:F364 E354 E365 E376 E387 E359:F363 E370:F372 B391:C391 B390 E390:F390 B393:C393 B392 B394 B371:D374 B358:D363 E381:F383 B384:D385 E392:F394 B395:D396 E396:F396 B369:C370 B380:C383">
    <cfRule type="expression" dxfId="241" priority="256">
      <formula>IF(ISNUMBER($A354),ISEVEN($A354))</formula>
    </cfRule>
    <cfRule type="expression" dxfId="240" priority="257">
      <formula>IF(ISNUMBER($A354),ISODD($A354))</formula>
    </cfRule>
  </conditionalFormatting>
  <conditionalFormatting sqref="B354:C354">
    <cfRule type="expression" dxfId="239" priority="254">
      <formula>IF(ISNUMBER($A354),ISEVEN($A354))</formula>
    </cfRule>
    <cfRule type="expression" dxfId="238" priority="255">
      <formula>IF(ISNUMBER($A354),ISODD($A354))</formula>
    </cfRule>
  </conditionalFormatting>
  <conditionalFormatting sqref="E358:F358">
    <cfRule type="expression" dxfId="237" priority="252">
      <formula>IF(ISNUMBER($A358),ISEVEN($A358))</formula>
    </cfRule>
    <cfRule type="expression" dxfId="236" priority="253">
      <formula>IF(ISNUMBER($A358),ISODD($A358))</formula>
    </cfRule>
  </conditionalFormatting>
  <conditionalFormatting sqref="B355">
    <cfRule type="expression" dxfId="235" priority="250">
      <formula>IF(ISNUMBER($A355),ISEVEN($A355))</formula>
    </cfRule>
    <cfRule type="expression" dxfId="234" priority="251">
      <formula>IF(ISNUMBER($A355),ISODD($A355))</formula>
    </cfRule>
  </conditionalFormatting>
  <conditionalFormatting sqref="B377">
    <cfRule type="expression" dxfId="233" priority="242">
      <formula>IF(ISNUMBER($A377),ISEVEN($A377))</formula>
    </cfRule>
    <cfRule type="expression" dxfId="232" priority="243">
      <formula>IF(ISNUMBER($A377),ISODD($A377))</formula>
    </cfRule>
  </conditionalFormatting>
  <conditionalFormatting sqref="B365">
    <cfRule type="expression" dxfId="231" priority="248">
      <formula>IF(ISNUMBER($A365),ISEVEN($A365))</formula>
    </cfRule>
    <cfRule type="expression" dxfId="230" priority="249">
      <formula>IF(ISNUMBER($A365),ISODD($A365))</formula>
    </cfRule>
  </conditionalFormatting>
  <conditionalFormatting sqref="B366">
    <cfRule type="expression" dxfId="229" priority="246">
      <formula>IF(ISNUMBER($A366),ISEVEN($A366))</formula>
    </cfRule>
    <cfRule type="expression" dxfId="228" priority="247">
      <formula>IF(ISNUMBER($A366),ISODD($A366))</formula>
    </cfRule>
  </conditionalFormatting>
  <conditionalFormatting sqref="B376">
    <cfRule type="expression" dxfId="227" priority="244">
      <formula>IF(ISNUMBER($A376),ISEVEN($A376))</formula>
    </cfRule>
    <cfRule type="expression" dxfId="226" priority="245">
      <formula>IF(ISNUMBER($A376),ISODD($A376))</formula>
    </cfRule>
  </conditionalFormatting>
  <conditionalFormatting sqref="B387">
    <cfRule type="expression" dxfId="225" priority="240">
      <formula>IF(ISNUMBER($A387),ISEVEN($A387))</formula>
    </cfRule>
    <cfRule type="expression" dxfId="224" priority="241">
      <formula>IF(ISNUMBER($A387),ISODD($A387))</formula>
    </cfRule>
  </conditionalFormatting>
  <conditionalFormatting sqref="E362:F362">
    <cfRule type="expression" dxfId="223" priority="238">
      <formula>IF(ISNUMBER($A362),ISEVEN($A362))</formula>
    </cfRule>
    <cfRule type="expression" dxfId="222" priority="239">
      <formula>IF(ISNUMBER($A362),ISODD($A362))</formula>
    </cfRule>
  </conditionalFormatting>
  <conditionalFormatting sqref="B388">
    <cfRule type="expression" dxfId="221" priority="236">
      <formula>IF(ISNUMBER($A388),ISEVEN($A388))</formula>
    </cfRule>
    <cfRule type="expression" dxfId="220" priority="237">
      <formula>IF(ISNUMBER($A388),ISODD($A388))</formula>
    </cfRule>
  </conditionalFormatting>
  <conditionalFormatting sqref="C376">
    <cfRule type="expression" dxfId="219" priority="232">
      <formula>IF(ISNUMBER($A376),ISEVEN($A376))</formula>
    </cfRule>
    <cfRule type="expression" dxfId="218" priority="233">
      <formula>IF(ISNUMBER($A376),ISODD($A376))</formula>
    </cfRule>
  </conditionalFormatting>
  <conditionalFormatting sqref="C387">
    <cfRule type="expression" dxfId="217" priority="230">
      <formula>IF(ISNUMBER($A387),ISEVEN($A387))</formula>
    </cfRule>
    <cfRule type="expression" dxfId="216" priority="231">
      <formula>IF(ISNUMBER($A387),ISODD($A387))</formula>
    </cfRule>
  </conditionalFormatting>
  <conditionalFormatting sqref="C365">
    <cfRule type="expression" dxfId="215" priority="234">
      <formula>IF(ISNUMBER($A365),ISEVEN($A365))</formula>
    </cfRule>
    <cfRule type="expression" dxfId="214" priority="235">
      <formula>IF(ISNUMBER($A365),ISODD($A365))</formula>
    </cfRule>
  </conditionalFormatting>
  <conditionalFormatting sqref="B367:C368 E367:F368">
    <cfRule type="expression" dxfId="213" priority="228">
      <formula>IF(ISNUMBER($A367),ISEVEN($A367))</formula>
    </cfRule>
    <cfRule type="expression" dxfId="212" priority="229">
      <formula>IF(ISNUMBER($A367),ISODD($A367))</formula>
    </cfRule>
  </conditionalFormatting>
  <conditionalFormatting sqref="E369:F369">
    <cfRule type="expression" dxfId="211" priority="226">
      <formula>IF(ISNUMBER($A369),ISEVEN($A369))</formula>
    </cfRule>
    <cfRule type="expression" dxfId="210" priority="227">
      <formula>IF(ISNUMBER($A369),ISODD($A369))</formula>
    </cfRule>
  </conditionalFormatting>
  <conditionalFormatting sqref="B378:C379 E378:F379">
    <cfRule type="expression" dxfId="209" priority="224">
      <formula>IF(ISNUMBER($A378),ISEVEN($A378))</formula>
    </cfRule>
    <cfRule type="expression" dxfId="208" priority="225">
      <formula>IF(ISNUMBER($A378),ISODD($A378))</formula>
    </cfRule>
  </conditionalFormatting>
  <conditionalFormatting sqref="E380:F380">
    <cfRule type="expression" dxfId="207" priority="222">
      <formula>IF(ISNUMBER($A380),ISEVEN($A380))</formula>
    </cfRule>
    <cfRule type="expression" dxfId="206" priority="223">
      <formula>IF(ISNUMBER($A380),ISODD($A380))</formula>
    </cfRule>
  </conditionalFormatting>
  <conditionalFormatting sqref="E396:F396">
    <cfRule type="expression" dxfId="205" priority="216">
      <formula>IF(ISNUMBER($A396),ISEVEN($A396))</formula>
    </cfRule>
    <cfRule type="expression" dxfId="204" priority="217">
      <formula>IF(ISNUMBER($A396),ISODD($A396))</formula>
    </cfRule>
  </conditionalFormatting>
  <conditionalFormatting sqref="B389:C389 E389:F389">
    <cfRule type="expression" dxfId="203" priority="220">
      <formula>IF(ISNUMBER($A389),ISEVEN($A389))</formula>
    </cfRule>
    <cfRule type="expression" dxfId="202" priority="221">
      <formula>IF(ISNUMBER($A389),ISODD($A389))</formula>
    </cfRule>
  </conditionalFormatting>
  <conditionalFormatting sqref="E391:F391">
    <cfRule type="expression" dxfId="201" priority="218">
      <formula>IF(ISNUMBER($A391),ISEVEN($A391))</formula>
    </cfRule>
    <cfRule type="expression" dxfId="200" priority="219">
      <formula>IF(ISNUMBER($A391),ISODD($A391))</formula>
    </cfRule>
  </conditionalFormatting>
  <conditionalFormatting sqref="E395:F395">
    <cfRule type="expression" dxfId="199" priority="214">
      <formula>IF(ISNUMBER($A395),ISEVEN($A395))</formula>
    </cfRule>
    <cfRule type="expression" dxfId="198" priority="215">
      <formula>IF(ISNUMBER($A395),ISODD($A395))</formula>
    </cfRule>
  </conditionalFormatting>
  <conditionalFormatting sqref="E395:F395">
    <cfRule type="expression" dxfId="197" priority="212">
      <formula>IF(ISNUMBER($A395),ISEVEN($A395))</formula>
    </cfRule>
    <cfRule type="expression" dxfId="196" priority="213">
      <formula>IF(ISNUMBER($A395),ISODD($A395))</formula>
    </cfRule>
  </conditionalFormatting>
  <conditionalFormatting sqref="C390">
    <cfRule type="expression" dxfId="195" priority="210">
      <formula>IF(ISNUMBER($A390),ISEVEN($A390))</formula>
    </cfRule>
    <cfRule type="expression" dxfId="194" priority="211">
      <formula>IF(ISNUMBER($A390),ISODD($A390))</formula>
    </cfRule>
  </conditionalFormatting>
  <conditionalFormatting sqref="C392">
    <cfRule type="expression" dxfId="193" priority="208">
      <formula>IF(ISNUMBER($A392),ISEVEN($A392))</formula>
    </cfRule>
    <cfRule type="expression" dxfId="192" priority="209">
      <formula>IF(ISNUMBER($A392),ISODD($A392))</formula>
    </cfRule>
  </conditionalFormatting>
  <conditionalFormatting sqref="C394">
    <cfRule type="expression" dxfId="191" priority="206">
      <formula>IF(ISNUMBER($A394),ISEVEN($A394))</formula>
    </cfRule>
    <cfRule type="expression" dxfId="190" priority="207">
      <formula>IF(ISNUMBER($A394),ISODD($A394))</formula>
    </cfRule>
  </conditionalFormatting>
  <conditionalFormatting sqref="E385:F385">
    <cfRule type="expression" dxfId="189" priority="204">
      <formula>IF(ISNUMBER($A385),ISEVEN($A385))</formula>
    </cfRule>
    <cfRule type="expression" dxfId="188" priority="205">
      <formula>IF(ISNUMBER($A385),ISODD($A385))</formula>
    </cfRule>
  </conditionalFormatting>
  <conditionalFormatting sqref="E385:F385">
    <cfRule type="expression" dxfId="187" priority="202">
      <formula>IF(ISNUMBER($A385),ISEVEN($A385))</formula>
    </cfRule>
    <cfRule type="expression" dxfId="186" priority="203">
      <formula>IF(ISNUMBER($A385),ISODD($A385))</formula>
    </cfRule>
  </conditionalFormatting>
  <conditionalFormatting sqref="E384:F384">
    <cfRule type="expression" dxfId="185" priority="200">
      <formula>IF(ISNUMBER($A384),ISEVEN($A384))</formula>
    </cfRule>
    <cfRule type="expression" dxfId="184" priority="201">
      <formula>IF(ISNUMBER($A384),ISODD($A384))</formula>
    </cfRule>
  </conditionalFormatting>
  <conditionalFormatting sqref="E384:F384">
    <cfRule type="expression" dxfId="183" priority="198">
      <formula>IF(ISNUMBER($A384),ISEVEN($A384))</formula>
    </cfRule>
    <cfRule type="expression" dxfId="182" priority="199">
      <formula>IF(ISNUMBER($A384),ISODD($A384))</formula>
    </cfRule>
  </conditionalFormatting>
  <conditionalFormatting sqref="E373:F374">
    <cfRule type="expression" dxfId="181" priority="196">
      <formula>IF(ISNUMBER($A373),ISEVEN($A373))</formula>
    </cfRule>
    <cfRule type="expression" dxfId="180" priority="197">
      <formula>IF(ISNUMBER($A373),ISODD($A373))</formula>
    </cfRule>
  </conditionalFormatting>
  <conditionalFormatting sqref="E373:F373">
    <cfRule type="expression" dxfId="179" priority="194">
      <formula>IF(ISNUMBER($A373),ISEVEN($A373))</formula>
    </cfRule>
    <cfRule type="expression" dxfId="178" priority="195">
      <formula>IF(ISNUMBER($A373),ISODD($A373))</formula>
    </cfRule>
  </conditionalFormatting>
  <conditionalFormatting sqref="D367:D370">
    <cfRule type="expression" dxfId="177" priority="192">
      <formula>IF(ISNUMBER($A367),ISEVEN($A367))</formula>
    </cfRule>
    <cfRule type="expression" dxfId="176" priority="193">
      <formula>IF(ISNUMBER($A367),ISODD($A367))</formula>
    </cfRule>
  </conditionalFormatting>
  <conditionalFormatting sqref="D382:D383">
    <cfRule type="expression" dxfId="175" priority="190">
      <formula>IF(ISNUMBER($A382),ISEVEN($A382))</formula>
    </cfRule>
    <cfRule type="expression" dxfId="174" priority="191">
      <formula>IF(ISNUMBER($A382),ISODD($A382))</formula>
    </cfRule>
  </conditionalFormatting>
  <conditionalFormatting sqref="D378:D381">
    <cfRule type="expression" dxfId="173" priority="188">
      <formula>IF(ISNUMBER($A378),ISEVEN($A378))</formula>
    </cfRule>
    <cfRule type="expression" dxfId="172" priority="189">
      <formula>IF(ISNUMBER($A378),ISODD($A378))</formula>
    </cfRule>
  </conditionalFormatting>
  <conditionalFormatting sqref="D393:D394">
    <cfRule type="expression" dxfId="171" priority="186">
      <formula>IF(ISNUMBER($A393),ISEVEN($A393))</formula>
    </cfRule>
    <cfRule type="expression" dxfId="170" priority="187">
      <formula>IF(ISNUMBER($A393),ISODD($A393))</formula>
    </cfRule>
  </conditionalFormatting>
  <conditionalFormatting sqref="D389:D392">
    <cfRule type="expression" dxfId="169" priority="184">
      <formula>IF(ISNUMBER($A389),ISEVEN($A389))</formula>
    </cfRule>
    <cfRule type="expression" dxfId="168" priority="185">
      <formula>IF(ISNUMBER($A389),ISODD($A389))</formula>
    </cfRule>
  </conditionalFormatting>
  <conditionalFormatting sqref="B425:F425 B436:F436 B406:F407 B414:F414 E404 E415 E426 E437 E409:F413 E420:F422 B441:C441 B440 E440:F440 B443:C443 B442 B444 B421:D424 B408:D413 E431:F433 B434:D435 E442:F444 B445:D446 E446:F446 B419:C420 B430:C433">
    <cfRule type="expression" dxfId="167" priority="182">
      <formula>IF(ISNUMBER($A404),ISEVEN($A404))</formula>
    </cfRule>
    <cfRule type="expression" dxfId="166" priority="183">
      <formula>IF(ISNUMBER($A404),ISODD($A404))</formula>
    </cfRule>
  </conditionalFormatting>
  <conditionalFormatting sqref="B404:C404">
    <cfRule type="expression" dxfId="165" priority="180">
      <formula>IF(ISNUMBER($A404),ISEVEN($A404))</formula>
    </cfRule>
    <cfRule type="expression" dxfId="164" priority="181">
      <formula>IF(ISNUMBER($A404),ISODD($A404))</formula>
    </cfRule>
  </conditionalFormatting>
  <conditionalFormatting sqref="E408:F408">
    <cfRule type="expression" dxfId="163" priority="178">
      <formula>IF(ISNUMBER($A408),ISEVEN($A408))</formula>
    </cfRule>
    <cfRule type="expression" dxfId="162" priority="179">
      <formula>IF(ISNUMBER($A408),ISODD($A408))</formula>
    </cfRule>
  </conditionalFormatting>
  <conditionalFormatting sqref="B405">
    <cfRule type="expression" dxfId="161" priority="176">
      <formula>IF(ISNUMBER($A405),ISEVEN($A405))</formula>
    </cfRule>
    <cfRule type="expression" dxfId="160" priority="177">
      <formula>IF(ISNUMBER($A405),ISODD($A405))</formula>
    </cfRule>
  </conditionalFormatting>
  <conditionalFormatting sqref="B427">
    <cfRule type="expression" dxfId="159" priority="168">
      <formula>IF(ISNUMBER($A427),ISEVEN($A427))</formula>
    </cfRule>
    <cfRule type="expression" dxfId="158" priority="169">
      <formula>IF(ISNUMBER($A427),ISODD($A427))</formula>
    </cfRule>
  </conditionalFormatting>
  <conditionalFormatting sqref="B415">
    <cfRule type="expression" dxfId="157" priority="174">
      <formula>IF(ISNUMBER($A415),ISEVEN($A415))</formula>
    </cfRule>
    <cfRule type="expression" dxfId="156" priority="175">
      <formula>IF(ISNUMBER($A415),ISODD($A415))</formula>
    </cfRule>
  </conditionalFormatting>
  <conditionalFormatting sqref="B416">
    <cfRule type="expression" dxfId="155" priority="172">
      <formula>IF(ISNUMBER($A416),ISEVEN($A416))</formula>
    </cfRule>
    <cfRule type="expression" dxfId="154" priority="173">
      <formula>IF(ISNUMBER($A416),ISODD($A416))</formula>
    </cfRule>
  </conditionalFormatting>
  <conditionalFormatting sqref="B426">
    <cfRule type="expression" dxfId="153" priority="170">
      <formula>IF(ISNUMBER($A426),ISEVEN($A426))</formula>
    </cfRule>
    <cfRule type="expression" dxfId="152" priority="171">
      <formula>IF(ISNUMBER($A426),ISODD($A426))</formula>
    </cfRule>
  </conditionalFormatting>
  <conditionalFormatting sqref="B437">
    <cfRule type="expression" dxfId="151" priority="166">
      <formula>IF(ISNUMBER($A437),ISEVEN($A437))</formula>
    </cfRule>
    <cfRule type="expression" dxfId="150" priority="167">
      <formula>IF(ISNUMBER($A437),ISODD($A437))</formula>
    </cfRule>
  </conditionalFormatting>
  <conditionalFormatting sqref="E412:F412">
    <cfRule type="expression" dxfId="149" priority="164">
      <formula>IF(ISNUMBER($A412),ISEVEN($A412))</formula>
    </cfRule>
    <cfRule type="expression" dxfId="148" priority="165">
      <formula>IF(ISNUMBER($A412),ISODD($A412))</formula>
    </cfRule>
  </conditionalFormatting>
  <conditionalFormatting sqref="B438">
    <cfRule type="expression" dxfId="147" priority="162">
      <formula>IF(ISNUMBER($A438),ISEVEN($A438))</formula>
    </cfRule>
    <cfRule type="expression" dxfId="146" priority="163">
      <formula>IF(ISNUMBER($A438),ISODD($A438))</formula>
    </cfRule>
  </conditionalFormatting>
  <conditionalFormatting sqref="C426">
    <cfRule type="expression" dxfId="145" priority="158">
      <formula>IF(ISNUMBER($A426),ISEVEN($A426))</formula>
    </cfRule>
    <cfRule type="expression" dxfId="144" priority="159">
      <formula>IF(ISNUMBER($A426),ISODD($A426))</formula>
    </cfRule>
  </conditionalFormatting>
  <conditionalFormatting sqref="C437">
    <cfRule type="expression" dxfId="143" priority="156">
      <formula>IF(ISNUMBER($A437),ISEVEN($A437))</formula>
    </cfRule>
    <cfRule type="expression" dxfId="142" priority="157">
      <formula>IF(ISNUMBER($A437),ISODD($A437))</formula>
    </cfRule>
  </conditionalFormatting>
  <conditionalFormatting sqref="C415">
    <cfRule type="expression" dxfId="141" priority="160">
      <formula>IF(ISNUMBER($A415),ISEVEN($A415))</formula>
    </cfRule>
    <cfRule type="expression" dxfId="140" priority="161">
      <formula>IF(ISNUMBER($A415),ISODD($A415))</formula>
    </cfRule>
  </conditionalFormatting>
  <conditionalFormatting sqref="B417:C418 E417:F418">
    <cfRule type="expression" dxfId="139" priority="154">
      <formula>IF(ISNUMBER($A417),ISEVEN($A417))</formula>
    </cfRule>
    <cfRule type="expression" dxfId="138" priority="155">
      <formula>IF(ISNUMBER($A417),ISODD($A417))</formula>
    </cfRule>
  </conditionalFormatting>
  <conditionalFormatting sqref="E419:F419">
    <cfRule type="expression" dxfId="137" priority="152">
      <formula>IF(ISNUMBER($A419),ISEVEN($A419))</formula>
    </cfRule>
    <cfRule type="expression" dxfId="136" priority="153">
      <formula>IF(ISNUMBER($A419),ISODD($A419))</formula>
    </cfRule>
  </conditionalFormatting>
  <conditionalFormatting sqref="B428:C429 E428:F429">
    <cfRule type="expression" dxfId="135" priority="150">
      <formula>IF(ISNUMBER($A428),ISEVEN($A428))</formula>
    </cfRule>
    <cfRule type="expression" dxfId="134" priority="151">
      <formula>IF(ISNUMBER($A428),ISODD($A428))</formula>
    </cfRule>
  </conditionalFormatting>
  <conditionalFormatting sqref="E430:F430">
    <cfRule type="expression" dxfId="133" priority="148">
      <formula>IF(ISNUMBER($A430),ISEVEN($A430))</formula>
    </cfRule>
    <cfRule type="expression" dxfId="132" priority="149">
      <formula>IF(ISNUMBER($A430),ISODD($A430))</formula>
    </cfRule>
  </conditionalFormatting>
  <conditionalFormatting sqref="E446:F446">
    <cfRule type="expression" dxfId="131" priority="142">
      <formula>IF(ISNUMBER($A446),ISEVEN($A446))</formula>
    </cfRule>
    <cfRule type="expression" dxfId="130" priority="143">
      <formula>IF(ISNUMBER($A446),ISODD($A446))</formula>
    </cfRule>
  </conditionalFormatting>
  <conditionalFormatting sqref="B439:C439 E439:F439">
    <cfRule type="expression" dxfId="129" priority="146">
      <formula>IF(ISNUMBER($A439),ISEVEN($A439))</formula>
    </cfRule>
    <cfRule type="expression" dxfId="128" priority="147">
      <formula>IF(ISNUMBER($A439),ISODD($A439))</formula>
    </cfRule>
  </conditionalFormatting>
  <conditionalFormatting sqref="E441:F441">
    <cfRule type="expression" dxfId="127" priority="144">
      <formula>IF(ISNUMBER($A441),ISEVEN($A441))</formula>
    </cfRule>
    <cfRule type="expression" dxfId="126" priority="145">
      <formula>IF(ISNUMBER($A441),ISODD($A441))</formula>
    </cfRule>
  </conditionalFormatting>
  <conditionalFormatting sqref="E445:F445">
    <cfRule type="expression" dxfId="125" priority="140">
      <formula>IF(ISNUMBER($A445),ISEVEN($A445))</formula>
    </cfRule>
    <cfRule type="expression" dxfId="124" priority="141">
      <formula>IF(ISNUMBER($A445),ISODD($A445))</formula>
    </cfRule>
  </conditionalFormatting>
  <conditionalFormatting sqref="E445:F445">
    <cfRule type="expression" dxfId="123" priority="138">
      <formula>IF(ISNUMBER($A445),ISEVEN($A445))</formula>
    </cfRule>
    <cfRule type="expression" dxfId="122" priority="139">
      <formula>IF(ISNUMBER($A445),ISODD($A445))</formula>
    </cfRule>
  </conditionalFormatting>
  <conditionalFormatting sqref="C440">
    <cfRule type="expression" dxfId="121" priority="136">
      <formula>IF(ISNUMBER($A440),ISEVEN($A440))</formula>
    </cfRule>
    <cfRule type="expression" dxfId="120" priority="137">
      <formula>IF(ISNUMBER($A440),ISODD($A440))</formula>
    </cfRule>
  </conditionalFormatting>
  <conditionalFormatting sqref="C442">
    <cfRule type="expression" dxfId="119" priority="134">
      <formula>IF(ISNUMBER($A442),ISEVEN($A442))</formula>
    </cfRule>
    <cfRule type="expression" dxfId="118" priority="135">
      <formula>IF(ISNUMBER($A442),ISODD($A442))</formula>
    </cfRule>
  </conditionalFormatting>
  <conditionalFormatting sqref="C444">
    <cfRule type="expression" dxfId="117" priority="132">
      <formula>IF(ISNUMBER($A444),ISEVEN($A444))</formula>
    </cfRule>
    <cfRule type="expression" dxfId="116" priority="133">
      <formula>IF(ISNUMBER($A444),ISODD($A444))</formula>
    </cfRule>
  </conditionalFormatting>
  <conditionalFormatting sqref="E435:F435">
    <cfRule type="expression" dxfId="115" priority="130">
      <formula>IF(ISNUMBER($A435),ISEVEN($A435))</formula>
    </cfRule>
    <cfRule type="expression" dxfId="114" priority="131">
      <formula>IF(ISNUMBER($A435),ISODD($A435))</formula>
    </cfRule>
  </conditionalFormatting>
  <conditionalFormatting sqref="E435:F435">
    <cfRule type="expression" dxfId="113" priority="128">
      <formula>IF(ISNUMBER($A435),ISEVEN($A435))</formula>
    </cfRule>
    <cfRule type="expression" dxfId="112" priority="129">
      <formula>IF(ISNUMBER($A435),ISODD($A435))</formula>
    </cfRule>
  </conditionalFormatting>
  <conditionalFormatting sqref="E434:F434">
    <cfRule type="expression" dxfId="111" priority="126">
      <formula>IF(ISNUMBER($A434),ISEVEN($A434))</formula>
    </cfRule>
    <cfRule type="expression" dxfId="110" priority="127">
      <formula>IF(ISNUMBER($A434),ISODD($A434))</formula>
    </cfRule>
  </conditionalFormatting>
  <conditionalFormatting sqref="E434:F434">
    <cfRule type="expression" dxfId="109" priority="124">
      <formula>IF(ISNUMBER($A434),ISEVEN($A434))</formula>
    </cfRule>
    <cfRule type="expression" dxfId="108" priority="125">
      <formula>IF(ISNUMBER($A434),ISODD($A434))</formula>
    </cfRule>
  </conditionalFormatting>
  <conditionalFormatting sqref="E423:F424">
    <cfRule type="expression" dxfId="107" priority="122">
      <formula>IF(ISNUMBER($A423),ISEVEN($A423))</formula>
    </cfRule>
    <cfRule type="expression" dxfId="106" priority="123">
      <formula>IF(ISNUMBER($A423),ISODD($A423))</formula>
    </cfRule>
  </conditionalFormatting>
  <conditionalFormatting sqref="E423:F423">
    <cfRule type="expression" dxfId="105" priority="120">
      <formula>IF(ISNUMBER($A423),ISEVEN($A423))</formula>
    </cfRule>
    <cfRule type="expression" dxfId="104" priority="121">
      <formula>IF(ISNUMBER($A423),ISODD($A423))</formula>
    </cfRule>
  </conditionalFormatting>
  <conditionalFormatting sqref="D417:D420">
    <cfRule type="expression" dxfId="103" priority="118">
      <formula>IF(ISNUMBER($A417),ISEVEN($A417))</formula>
    </cfRule>
    <cfRule type="expression" dxfId="102" priority="119">
      <formula>IF(ISNUMBER($A417),ISODD($A417))</formula>
    </cfRule>
  </conditionalFormatting>
  <conditionalFormatting sqref="D432:D433">
    <cfRule type="expression" dxfId="101" priority="116">
      <formula>IF(ISNUMBER($A432),ISEVEN($A432))</formula>
    </cfRule>
    <cfRule type="expression" dxfId="100" priority="117">
      <formula>IF(ISNUMBER($A432),ISODD($A432))</formula>
    </cfRule>
  </conditionalFormatting>
  <conditionalFormatting sqref="D428:D431">
    <cfRule type="expression" dxfId="99" priority="114">
      <formula>IF(ISNUMBER($A428),ISEVEN($A428))</formula>
    </cfRule>
    <cfRule type="expression" dxfId="98" priority="115">
      <formula>IF(ISNUMBER($A428),ISODD($A428))</formula>
    </cfRule>
  </conditionalFormatting>
  <conditionalFormatting sqref="D443:D444">
    <cfRule type="expression" dxfId="97" priority="112">
      <formula>IF(ISNUMBER($A443),ISEVEN($A443))</formula>
    </cfRule>
    <cfRule type="expression" dxfId="96" priority="113">
      <formula>IF(ISNUMBER($A443),ISODD($A443))</formula>
    </cfRule>
  </conditionalFormatting>
  <conditionalFormatting sqref="D439:D442">
    <cfRule type="expression" dxfId="95" priority="110">
      <formula>IF(ISNUMBER($A439),ISEVEN($A439))</formula>
    </cfRule>
    <cfRule type="expression" dxfId="94" priority="111">
      <formula>IF(ISNUMBER($A439),ISODD($A439))</formula>
    </cfRule>
  </conditionalFormatting>
  <conditionalFormatting sqref="B475:F475 B486:F486 B456:F457 B464:F464 E454 E465 E476 E487 E459:F463 E470:F472 B491:C491 B490 E490:F490 B493:C493 B492 B494 B471:D474 B458:D463 E481:F483 B484:D485 E492:F494 B495:D496 E496:F496 B469:C470 B480:C483">
    <cfRule type="expression" dxfId="93" priority="108">
      <formula>IF(ISNUMBER($A454),ISEVEN($A454))</formula>
    </cfRule>
    <cfRule type="expression" dxfId="92" priority="109">
      <formula>IF(ISNUMBER($A454),ISODD($A454))</formula>
    </cfRule>
  </conditionalFormatting>
  <conditionalFormatting sqref="B454:C454">
    <cfRule type="expression" dxfId="91" priority="106">
      <formula>IF(ISNUMBER($A454),ISEVEN($A454))</formula>
    </cfRule>
    <cfRule type="expression" dxfId="90" priority="107">
      <formula>IF(ISNUMBER($A454),ISODD($A454))</formula>
    </cfRule>
  </conditionalFormatting>
  <conditionalFormatting sqref="E458:F458">
    <cfRule type="expression" dxfId="89" priority="104">
      <formula>IF(ISNUMBER($A458),ISEVEN($A458))</formula>
    </cfRule>
    <cfRule type="expression" dxfId="88" priority="105">
      <formula>IF(ISNUMBER($A458),ISODD($A458))</formula>
    </cfRule>
  </conditionalFormatting>
  <conditionalFormatting sqref="B455">
    <cfRule type="expression" dxfId="87" priority="102">
      <formula>IF(ISNUMBER($A455),ISEVEN($A455))</formula>
    </cfRule>
    <cfRule type="expression" dxfId="86" priority="103">
      <formula>IF(ISNUMBER($A455),ISODD($A455))</formula>
    </cfRule>
  </conditionalFormatting>
  <conditionalFormatting sqref="B477">
    <cfRule type="expression" dxfId="85" priority="94">
      <formula>IF(ISNUMBER($A477),ISEVEN($A477))</formula>
    </cfRule>
    <cfRule type="expression" dxfId="84" priority="95">
      <formula>IF(ISNUMBER($A477),ISODD($A477))</formula>
    </cfRule>
  </conditionalFormatting>
  <conditionalFormatting sqref="B465">
    <cfRule type="expression" dxfId="83" priority="100">
      <formula>IF(ISNUMBER($A465),ISEVEN($A465))</formula>
    </cfRule>
    <cfRule type="expression" dxfId="82" priority="101">
      <formula>IF(ISNUMBER($A465),ISODD($A465))</formula>
    </cfRule>
  </conditionalFormatting>
  <conditionalFormatting sqref="B466">
    <cfRule type="expression" dxfId="81" priority="98">
      <formula>IF(ISNUMBER($A466),ISEVEN($A466))</formula>
    </cfRule>
    <cfRule type="expression" dxfId="80" priority="99">
      <formula>IF(ISNUMBER($A466),ISODD($A466))</formula>
    </cfRule>
  </conditionalFormatting>
  <conditionalFormatting sqref="B476">
    <cfRule type="expression" dxfId="79" priority="96">
      <formula>IF(ISNUMBER($A476),ISEVEN($A476))</formula>
    </cfRule>
    <cfRule type="expression" dxfId="78" priority="97">
      <formula>IF(ISNUMBER($A476),ISODD($A476))</formula>
    </cfRule>
  </conditionalFormatting>
  <conditionalFormatting sqref="B487">
    <cfRule type="expression" dxfId="77" priority="92">
      <formula>IF(ISNUMBER($A487),ISEVEN($A487))</formula>
    </cfRule>
    <cfRule type="expression" dxfId="76" priority="93">
      <formula>IF(ISNUMBER($A487),ISODD($A487))</formula>
    </cfRule>
  </conditionalFormatting>
  <conditionalFormatting sqref="E462:F462">
    <cfRule type="expression" dxfId="75" priority="90">
      <formula>IF(ISNUMBER($A462),ISEVEN($A462))</formula>
    </cfRule>
    <cfRule type="expression" dxfId="74" priority="91">
      <formula>IF(ISNUMBER($A462),ISODD($A462))</formula>
    </cfRule>
  </conditionalFormatting>
  <conditionalFormatting sqref="B488">
    <cfRule type="expression" dxfId="73" priority="88">
      <formula>IF(ISNUMBER($A488),ISEVEN($A488))</formula>
    </cfRule>
    <cfRule type="expression" dxfId="72" priority="89">
      <formula>IF(ISNUMBER($A488),ISODD($A488))</formula>
    </cfRule>
  </conditionalFormatting>
  <conditionalFormatting sqref="C476">
    <cfRule type="expression" dxfId="71" priority="84">
      <formula>IF(ISNUMBER($A476),ISEVEN($A476))</formula>
    </cfRule>
    <cfRule type="expression" dxfId="70" priority="85">
      <formula>IF(ISNUMBER($A476),ISODD($A476))</formula>
    </cfRule>
  </conditionalFormatting>
  <conditionalFormatting sqref="C487">
    <cfRule type="expression" dxfId="69" priority="82">
      <formula>IF(ISNUMBER($A487),ISEVEN($A487))</formula>
    </cfRule>
    <cfRule type="expression" dxfId="68" priority="83">
      <formula>IF(ISNUMBER($A487),ISODD($A487))</formula>
    </cfRule>
  </conditionalFormatting>
  <conditionalFormatting sqref="C465">
    <cfRule type="expression" dxfId="67" priority="86">
      <formula>IF(ISNUMBER($A465),ISEVEN($A465))</formula>
    </cfRule>
    <cfRule type="expression" dxfId="66" priority="87">
      <formula>IF(ISNUMBER($A465),ISODD($A465))</formula>
    </cfRule>
  </conditionalFormatting>
  <conditionalFormatting sqref="B467:C468 E467:F468">
    <cfRule type="expression" dxfId="65" priority="80">
      <formula>IF(ISNUMBER($A467),ISEVEN($A467))</formula>
    </cfRule>
    <cfRule type="expression" dxfId="64" priority="81">
      <formula>IF(ISNUMBER($A467),ISODD($A467))</formula>
    </cfRule>
  </conditionalFormatting>
  <conditionalFormatting sqref="E469:F469">
    <cfRule type="expression" dxfId="63" priority="78">
      <formula>IF(ISNUMBER($A469),ISEVEN($A469))</formula>
    </cfRule>
    <cfRule type="expression" dxfId="62" priority="79">
      <formula>IF(ISNUMBER($A469),ISODD($A469))</formula>
    </cfRule>
  </conditionalFormatting>
  <conditionalFormatting sqref="B478:C479 E478:F479">
    <cfRule type="expression" dxfId="61" priority="76">
      <formula>IF(ISNUMBER($A478),ISEVEN($A478))</formula>
    </cfRule>
    <cfRule type="expression" dxfId="60" priority="77">
      <formula>IF(ISNUMBER($A478),ISODD($A478))</formula>
    </cfRule>
  </conditionalFormatting>
  <conditionalFormatting sqref="E480:F480">
    <cfRule type="expression" dxfId="59" priority="74">
      <formula>IF(ISNUMBER($A480),ISEVEN($A480))</formula>
    </cfRule>
    <cfRule type="expression" dxfId="58" priority="75">
      <formula>IF(ISNUMBER($A480),ISODD($A480))</formula>
    </cfRule>
  </conditionalFormatting>
  <conditionalFormatting sqref="E496:F496">
    <cfRule type="expression" dxfId="57" priority="68">
      <formula>IF(ISNUMBER($A496),ISEVEN($A496))</formula>
    </cfRule>
    <cfRule type="expression" dxfId="56" priority="69">
      <formula>IF(ISNUMBER($A496),ISODD($A496))</formula>
    </cfRule>
  </conditionalFormatting>
  <conditionalFormatting sqref="B489:C489 E489:F489">
    <cfRule type="expression" dxfId="55" priority="72">
      <formula>IF(ISNUMBER($A489),ISEVEN($A489))</formula>
    </cfRule>
    <cfRule type="expression" dxfId="54" priority="73">
      <formula>IF(ISNUMBER($A489),ISODD($A489))</formula>
    </cfRule>
  </conditionalFormatting>
  <conditionalFormatting sqref="E491:F491">
    <cfRule type="expression" dxfId="53" priority="70">
      <formula>IF(ISNUMBER($A491),ISEVEN($A491))</formula>
    </cfRule>
    <cfRule type="expression" dxfId="52" priority="71">
      <formula>IF(ISNUMBER($A491),ISODD($A491))</formula>
    </cfRule>
  </conditionalFormatting>
  <conditionalFormatting sqref="E495:F495">
    <cfRule type="expression" dxfId="51" priority="66">
      <formula>IF(ISNUMBER($A495),ISEVEN($A495))</formula>
    </cfRule>
    <cfRule type="expression" dxfId="50" priority="67">
      <formula>IF(ISNUMBER($A495),ISODD($A495))</formula>
    </cfRule>
  </conditionalFormatting>
  <conditionalFormatting sqref="E495:F495">
    <cfRule type="expression" dxfId="49" priority="64">
      <formula>IF(ISNUMBER($A495),ISEVEN($A495))</formula>
    </cfRule>
    <cfRule type="expression" dxfId="48" priority="65">
      <formula>IF(ISNUMBER($A495),ISODD($A495))</formula>
    </cfRule>
  </conditionalFormatting>
  <conditionalFormatting sqref="C490">
    <cfRule type="expression" dxfId="47" priority="62">
      <formula>IF(ISNUMBER($A490),ISEVEN($A490))</formula>
    </cfRule>
    <cfRule type="expression" dxfId="46" priority="63">
      <formula>IF(ISNUMBER($A490),ISODD($A490))</formula>
    </cfRule>
  </conditionalFormatting>
  <conditionalFormatting sqref="C492">
    <cfRule type="expression" dxfId="45" priority="60">
      <formula>IF(ISNUMBER($A492),ISEVEN($A492))</formula>
    </cfRule>
    <cfRule type="expression" dxfId="44" priority="61">
      <formula>IF(ISNUMBER($A492),ISODD($A492))</formula>
    </cfRule>
  </conditionalFormatting>
  <conditionalFormatting sqref="C494">
    <cfRule type="expression" dxfId="43" priority="58">
      <formula>IF(ISNUMBER($A494),ISEVEN($A494))</formula>
    </cfRule>
    <cfRule type="expression" dxfId="42" priority="59">
      <formula>IF(ISNUMBER($A494),ISODD($A494))</formula>
    </cfRule>
  </conditionalFormatting>
  <conditionalFormatting sqref="E485:F485">
    <cfRule type="expression" dxfId="41" priority="56">
      <formula>IF(ISNUMBER($A485),ISEVEN($A485))</formula>
    </cfRule>
    <cfRule type="expression" dxfId="40" priority="57">
      <formula>IF(ISNUMBER($A485),ISODD($A485))</formula>
    </cfRule>
  </conditionalFormatting>
  <conditionalFormatting sqref="E485:F485">
    <cfRule type="expression" dxfId="39" priority="54">
      <formula>IF(ISNUMBER($A485),ISEVEN($A485))</formula>
    </cfRule>
    <cfRule type="expression" dxfId="38" priority="55">
      <formula>IF(ISNUMBER($A485),ISODD($A485))</formula>
    </cfRule>
  </conditionalFormatting>
  <conditionalFormatting sqref="E484:F484">
    <cfRule type="expression" dxfId="37" priority="52">
      <formula>IF(ISNUMBER($A484),ISEVEN($A484))</formula>
    </cfRule>
    <cfRule type="expression" dxfId="36" priority="53">
      <formula>IF(ISNUMBER($A484),ISODD($A484))</formula>
    </cfRule>
  </conditionalFormatting>
  <conditionalFormatting sqref="E484:F484">
    <cfRule type="expression" dxfId="35" priority="50">
      <formula>IF(ISNUMBER($A484),ISEVEN($A484))</formula>
    </cfRule>
    <cfRule type="expression" dxfId="34" priority="51">
      <formula>IF(ISNUMBER($A484),ISODD($A484))</formula>
    </cfRule>
  </conditionalFormatting>
  <conditionalFormatting sqref="E473:F474">
    <cfRule type="expression" dxfId="33" priority="48">
      <formula>IF(ISNUMBER($A473),ISEVEN($A473))</formula>
    </cfRule>
    <cfRule type="expression" dxfId="32" priority="49">
      <formula>IF(ISNUMBER($A473),ISODD($A473))</formula>
    </cfRule>
  </conditionalFormatting>
  <conditionalFormatting sqref="E473:F473">
    <cfRule type="expression" dxfId="31" priority="46">
      <formula>IF(ISNUMBER($A473),ISEVEN($A473))</formula>
    </cfRule>
    <cfRule type="expression" dxfId="30" priority="47">
      <formula>IF(ISNUMBER($A473),ISODD($A473))</formula>
    </cfRule>
  </conditionalFormatting>
  <conditionalFormatting sqref="D467:D470">
    <cfRule type="expression" dxfId="29" priority="44">
      <formula>IF(ISNUMBER($A467),ISEVEN($A467))</formula>
    </cfRule>
    <cfRule type="expression" dxfId="28" priority="45">
      <formula>IF(ISNUMBER($A467),ISODD($A467))</formula>
    </cfRule>
  </conditionalFormatting>
  <conditionalFormatting sqref="D482:D483">
    <cfRule type="expression" dxfId="27" priority="42">
      <formula>IF(ISNUMBER($A482),ISEVEN($A482))</formula>
    </cfRule>
    <cfRule type="expression" dxfId="26" priority="43">
      <formula>IF(ISNUMBER($A482),ISODD($A482))</formula>
    </cfRule>
  </conditionalFormatting>
  <conditionalFormatting sqref="D478:D481">
    <cfRule type="expression" dxfId="25" priority="40">
      <formula>IF(ISNUMBER($A478),ISEVEN($A478))</formula>
    </cfRule>
    <cfRule type="expression" dxfId="24" priority="41">
      <formula>IF(ISNUMBER($A478),ISODD($A478))</formula>
    </cfRule>
  </conditionalFormatting>
  <conditionalFormatting sqref="D493:D494">
    <cfRule type="expression" dxfId="23" priority="38">
      <formula>IF(ISNUMBER($A493),ISEVEN($A493))</formula>
    </cfRule>
    <cfRule type="expression" dxfId="22" priority="39">
      <formula>IF(ISNUMBER($A493),ISODD($A493))</formula>
    </cfRule>
  </conditionalFormatting>
  <conditionalFormatting sqref="D489:D492">
    <cfRule type="expression" dxfId="21" priority="36">
      <formula>IF(ISNUMBER($A489),ISEVEN($A489))</formula>
    </cfRule>
    <cfRule type="expression" dxfId="20" priority="37">
      <formula>IF(ISNUMBER($A489),ISODD($A489))</formula>
    </cfRule>
  </conditionalFormatting>
  <conditionalFormatting sqref="F300">
    <cfRule type="expression" dxfId="19" priority="34">
      <formula>IF(ISNUMBER($A300),ISEVEN($A300))</formula>
    </cfRule>
    <cfRule type="expression" dxfId="18" priority="35">
      <formula>IF(ISNUMBER($A300),ISODD($A300))</formula>
    </cfRule>
  </conditionalFormatting>
  <conditionalFormatting sqref="F300">
    <cfRule type="dataBar" priority="33">
      <dataBar>
        <cfvo type="num" val="0"/>
        <cfvo type="num" val="1"/>
        <color theme="4" tint="0.39997558519241921"/>
      </dataBar>
      <extLst>
        <ext xmlns:x14="http://schemas.microsoft.com/office/spreadsheetml/2009/9/main" uri="{B025F937-C7B1-47D3-B67F-A62EFF666E3E}">
          <x14:id>{AA469267-701E-4D44-B012-B6DA9C40CDF4}</x14:id>
        </ext>
      </extLst>
    </cfRule>
  </conditionalFormatting>
  <conditionalFormatting sqref="V300">
    <cfRule type="dataBar" priority="32">
      <dataBar>
        <cfvo type="num" val="0"/>
        <cfvo type="num" val="1"/>
        <color theme="4" tint="0.39997558519241921"/>
      </dataBar>
      <extLst>
        <ext xmlns:x14="http://schemas.microsoft.com/office/spreadsheetml/2009/9/main" uri="{B025F937-C7B1-47D3-B67F-A62EFF666E3E}">
          <x14:id>{B2725548-4827-4BBF-BC92-C5D93113AB14}</x14:id>
        </ext>
      </extLst>
    </cfRule>
  </conditionalFormatting>
  <conditionalFormatting sqref="V300">
    <cfRule type="expression" dxfId="17" priority="30">
      <formula>IF(ISNUMBER($A300),ISEVEN($A300))</formula>
    </cfRule>
    <cfRule type="expression" dxfId="16" priority="31">
      <formula>IF(ISNUMBER($A300),ISODD($A300))</formula>
    </cfRule>
  </conditionalFormatting>
  <conditionalFormatting sqref="AB300">
    <cfRule type="dataBar" priority="29">
      <dataBar>
        <cfvo type="num" val="0"/>
        <cfvo type="num" val="1"/>
        <color theme="4" tint="0.39997558519241921"/>
      </dataBar>
      <extLst>
        <ext xmlns:x14="http://schemas.microsoft.com/office/spreadsheetml/2009/9/main" uri="{B025F937-C7B1-47D3-B67F-A62EFF666E3E}">
          <x14:id>{450E44A3-C86C-4B84-9C93-80B55428E472}</x14:id>
        </ext>
      </extLst>
    </cfRule>
  </conditionalFormatting>
  <conditionalFormatting sqref="F350">
    <cfRule type="expression" dxfId="15" priority="27">
      <formula>IF(ISNUMBER($A350),ISEVEN($A350))</formula>
    </cfRule>
    <cfRule type="expression" dxfId="14" priority="28">
      <formula>IF(ISNUMBER($A350),ISODD($A350))</formula>
    </cfRule>
  </conditionalFormatting>
  <conditionalFormatting sqref="F350">
    <cfRule type="dataBar" priority="26">
      <dataBar>
        <cfvo type="num" val="0"/>
        <cfvo type="num" val="1"/>
        <color theme="4" tint="0.39997558519241921"/>
      </dataBar>
      <extLst>
        <ext xmlns:x14="http://schemas.microsoft.com/office/spreadsheetml/2009/9/main" uri="{B025F937-C7B1-47D3-B67F-A62EFF666E3E}">
          <x14:id>{110164C0-9DC7-4B2E-BD68-304ACDF9B602}</x14:id>
        </ext>
      </extLst>
    </cfRule>
  </conditionalFormatting>
  <conditionalFormatting sqref="V350">
    <cfRule type="dataBar" priority="25">
      <dataBar>
        <cfvo type="num" val="0"/>
        <cfvo type="num" val="1"/>
        <color theme="4" tint="0.39997558519241921"/>
      </dataBar>
      <extLst>
        <ext xmlns:x14="http://schemas.microsoft.com/office/spreadsheetml/2009/9/main" uri="{B025F937-C7B1-47D3-B67F-A62EFF666E3E}">
          <x14:id>{1B0FC555-AA16-4240-96E2-7B24E2C1D2D9}</x14:id>
        </ext>
      </extLst>
    </cfRule>
  </conditionalFormatting>
  <conditionalFormatting sqref="V350">
    <cfRule type="expression" dxfId="13" priority="23">
      <formula>IF(ISNUMBER($A350),ISEVEN($A350))</formula>
    </cfRule>
    <cfRule type="expression" dxfId="12" priority="24">
      <formula>IF(ISNUMBER($A350),ISODD($A350))</formula>
    </cfRule>
  </conditionalFormatting>
  <conditionalFormatting sqref="AB350">
    <cfRule type="dataBar" priority="22">
      <dataBar>
        <cfvo type="num" val="0"/>
        <cfvo type="num" val="1"/>
        <color theme="4" tint="0.39997558519241921"/>
      </dataBar>
      <extLst>
        <ext xmlns:x14="http://schemas.microsoft.com/office/spreadsheetml/2009/9/main" uri="{B025F937-C7B1-47D3-B67F-A62EFF666E3E}">
          <x14:id>{E8D4829A-56B1-4AD1-945C-D9002BE2CA84}</x14:id>
        </ext>
      </extLst>
    </cfRule>
  </conditionalFormatting>
  <conditionalFormatting sqref="F400">
    <cfRule type="expression" dxfId="11" priority="20">
      <formula>IF(ISNUMBER($A400),ISEVEN($A400))</formula>
    </cfRule>
    <cfRule type="expression" dxfId="10" priority="21">
      <formula>IF(ISNUMBER($A400),ISODD($A400))</formula>
    </cfRule>
  </conditionalFormatting>
  <conditionalFormatting sqref="F400">
    <cfRule type="dataBar" priority="19">
      <dataBar>
        <cfvo type="num" val="0"/>
        <cfvo type="num" val="1"/>
        <color theme="4" tint="0.39997558519241921"/>
      </dataBar>
      <extLst>
        <ext xmlns:x14="http://schemas.microsoft.com/office/spreadsheetml/2009/9/main" uri="{B025F937-C7B1-47D3-B67F-A62EFF666E3E}">
          <x14:id>{E2108224-FE6B-45AA-AC5D-2DFFA7E996A4}</x14:id>
        </ext>
      </extLst>
    </cfRule>
  </conditionalFormatting>
  <conditionalFormatting sqref="V400">
    <cfRule type="dataBar" priority="18">
      <dataBar>
        <cfvo type="num" val="0"/>
        <cfvo type="num" val="1"/>
        <color theme="4" tint="0.39997558519241921"/>
      </dataBar>
      <extLst>
        <ext xmlns:x14="http://schemas.microsoft.com/office/spreadsheetml/2009/9/main" uri="{B025F937-C7B1-47D3-B67F-A62EFF666E3E}">
          <x14:id>{C73C3DC0-B2F1-4303-922B-36C7762D4729}</x14:id>
        </ext>
      </extLst>
    </cfRule>
  </conditionalFormatting>
  <conditionalFormatting sqref="V400">
    <cfRule type="expression" dxfId="9" priority="16">
      <formula>IF(ISNUMBER($A400),ISEVEN($A400))</formula>
    </cfRule>
    <cfRule type="expression" dxfId="8" priority="17">
      <formula>IF(ISNUMBER($A400),ISODD($A400))</formula>
    </cfRule>
  </conditionalFormatting>
  <conditionalFormatting sqref="AB400">
    <cfRule type="dataBar" priority="15">
      <dataBar>
        <cfvo type="num" val="0"/>
        <cfvo type="num" val="1"/>
        <color theme="4" tint="0.39997558519241921"/>
      </dataBar>
      <extLst>
        <ext xmlns:x14="http://schemas.microsoft.com/office/spreadsheetml/2009/9/main" uri="{B025F937-C7B1-47D3-B67F-A62EFF666E3E}">
          <x14:id>{CC38C2BF-E6DA-4B56-887A-E55789EF3AF7}</x14:id>
        </ext>
      </extLst>
    </cfRule>
  </conditionalFormatting>
  <conditionalFormatting sqref="F450">
    <cfRule type="expression" dxfId="7" priority="13">
      <formula>IF(ISNUMBER($A450),ISEVEN($A450))</formula>
    </cfRule>
    <cfRule type="expression" dxfId="6" priority="14">
      <formula>IF(ISNUMBER($A450),ISODD($A450))</formula>
    </cfRule>
  </conditionalFormatting>
  <conditionalFormatting sqref="F450">
    <cfRule type="dataBar" priority="12">
      <dataBar>
        <cfvo type="num" val="0"/>
        <cfvo type="num" val="1"/>
        <color theme="4" tint="0.39997558519241921"/>
      </dataBar>
      <extLst>
        <ext xmlns:x14="http://schemas.microsoft.com/office/spreadsheetml/2009/9/main" uri="{B025F937-C7B1-47D3-B67F-A62EFF666E3E}">
          <x14:id>{8DD03652-FC22-4EB1-9ED2-5C372E9EBADA}</x14:id>
        </ext>
      </extLst>
    </cfRule>
  </conditionalFormatting>
  <conditionalFormatting sqref="V450">
    <cfRule type="dataBar" priority="11">
      <dataBar>
        <cfvo type="num" val="0"/>
        <cfvo type="num" val="1"/>
        <color theme="4" tint="0.39997558519241921"/>
      </dataBar>
      <extLst>
        <ext xmlns:x14="http://schemas.microsoft.com/office/spreadsheetml/2009/9/main" uri="{B025F937-C7B1-47D3-B67F-A62EFF666E3E}">
          <x14:id>{37602687-B084-4DBB-B1CE-895D7AE234DB}</x14:id>
        </ext>
      </extLst>
    </cfRule>
  </conditionalFormatting>
  <conditionalFormatting sqref="V450">
    <cfRule type="expression" dxfId="5" priority="9">
      <formula>IF(ISNUMBER($A450),ISEVEN($A450))</formula>
    </cfRule>
    <cfRule type="expression" dxfId="4" priority="10">
      <formula>IF(ISNUMBER($A450),ISODD($A450))</formula>
    </cfRule>
  </conditionalFormatting>
  <conditionalFormatting sqref="AB450">
    <cfRule type="dataBar" priority="8">
      <dataBar>
        <cfvo type="num" val="0"/>
        <cfvo type="num" val="1"/>
        <color theme="4" tint="0.39997558519241921"/>
      </dataBar>
      <extLst>
        <ext xmlns:x14="http://schemas.microsoft.com/office/spreadsheetml/2009/9/main" uri="{B025F937-C7B1-47D3-B67F-A62EFF666E3E}">
          <x14:id>{9B399641-9C72-4C5D-A9BF-91168EE7F0F8}</x14:id>
        </ext>
      </extLst>
    </cfRule>
  </conditionalFormatting>
  <conditionalFormatting sqref="F500">
    <cfRule type="expression" dxfId="3" priority="6">
      <formula>IF(ISNUMBER($A500),ISEVEN($A500))</formula>
    </cfRule>
    <cfRule type="expression" dxfId="2" priority="7">
      <formula>IF(ISNUMBER($A500),ISODD($A500))</formula>
    </cfRule>
  </conditionalFormatting>
  <conditionalFormatting sqref="F500">
    <cfRule type="dataBar" priority="5">
      <dataBar>
        <cfvo type="num" val="0"/>
        <cfvo type="num" val="1"/>
        <color theme="4" tint="0.39997558519241921"/>
      </dataBar>
      <extLst>
        <ext xmlns:x14="http://schemas.microsoft.com/office/spreadsheetml/2009/9/main" uri="{B025F937-C7B1-47D3-B67F-A62EFF666E3E}">
          <x14:id>{92446C9A-A6FA-4A16-88BB-0AD7B7F2BCC2}</x14:id>
        </ext>
      </extLst>
    </cfRule>
  </conditionalFormatting>
  <conditionalFormatting sqref="V500">
    <cfRule type="dataBar" priority="4">
      <dataBar>
        <cfvo type="num" val="0"/>
        <cfvo type="num" val="1"/>
        <color theme="4" tint="0.39997558519241921"/>
      </dataBar>
      <extLst>
        <ext xmlns:x14="http://schemas.microsoft.com/office/spreadsheetml/2009/9/main" uri="{B025F937-C7B1-47D3-B67F-A62EFF666E3E}">
          <x14:id>{9E121405-A5A2-4B8D-A059-FD0FA047E917}</x14:id>
        </ext>
      </extLst>
    </cfRule>
  </conditionalFormatting>
  <conditionalFormatting sqref="V500">
    <cfRule type="expression" dxfId="1" priority="2">
      <formula>IF(ISNUMBER($A500),ISEVEN($A500))</formula>
    </cfRule>
    <cfRule type="expression" dxfId="0" priority="3">
      <formula>IF(ISNUMBER($A500),ISODD($A500))</formula>
    </cfRule>
  </conditionalFormatting>
  <conditionalFormatting sqref="AB500">
    <cfRule type="dataBar" priority="1">
      <dataBar>
        <cfvo type="num" val="0"/>
        <cfvo type="num" val="1"/>
        <color theme="4" tint="0.39997558519241921"/>
      </dataBar>
      <extLst>
        <ext xmlns:x14="http://schemas.microsoft.com/office/spreadsheetml/2009/9/main" uri="{B025F937-C7B1-47D3-B67F-A62EFF666E3E}">
          <x14:id>{B7F7A505-E20F-4CF1-9740-E3A91C614016}</x14:id>
        </ext>
      </extLst>
    </cfRule>
  </conditionalFormatting>
  <dataValidations count="3">
    <dataValidation type="list" allowBlank="1" showInputMessage="1" showErrorMessage="1" sqref="E56:F56 E73:F73 E106:F106 E123:F123 E134:F134 E119:F119 E108:F108 E112:F112 E121:F121 E130:F130 E128:F128 E145:F145 E141:F141 E206:F206 E223:F223 E234:F234 E219:F219 E208:F208 E212:F212 E221:F221 E230:F230 E228:F228 E245:F245 E241:F241 E143:F143 E84:F84 E69:F69 E58:F58 E62:F62 E71:F71 E243:F243 E80:F80 E78:F78 E95:F95 E91:F91 E93:F93 E89:F89 E139:F139 E156:F156 E173:F173 E184:F184 E169:F169 E158:F158 E162:F162 E171:F171 E180:F180 E178:F178 E195:F195 E191:F191 E193:F193 E189:F189 E239:F239 E6:F6 E23:F23 E34:F34 E19:F19 E8:F8 E12:F12 E21:F21 E30:F30 E28:F28 E45:F45 E41:F41 E43:F43 E39:F39 E306:F306 E373:F373 E256:F256 E273:F273 E284:F284 E269:F269 E258:F258 E262:F262 E271:F271 E280:F280 E278:F278 E295:F295 E291:F291 E293:F293 E323:F323 E384:F384 E369:F369 E358:F358 E362:F362 E371:F371 E380:F380 E378:F378 E395:F395 E391:F391 E393:F393 E406:F406 E389:F389 E334:F334 E319:F319 E308:F308 E312:F312 E321:F321 E330:F330 E328:F328 E345:F345 E341:F341 E343:F343 E339:F339 E289:F289 E423:F423 E434:F434 E419:F419 E408:F408 E412:F412 E421:F421 E430:F430 E428:F428 E445:F445 E441:F441 E443:F443 E439:F439 E356:F356 E456:F456 E473:F473 E484:F484 E469:F469 E458:F458 E462:F462 E471:F471 E480:F480 E478:F478 E495:F495 E491:F491 E493:F493 E489:F489" xr:uid="{727E579D-B8C7-48CA-A5E4-8BF70FD8CF27}">
      <formula1>INDIRECT($C6)</formula1>
    </dataValidation>
    <dataValidation type="list" allowBlank="1" showInputMessage="1" showErrorMessage="1" sqref="C89 C78 C91 C80 C69 C58 C71 C93 C189 C239 C228 C241 C230 C84:C86 C95:C96 C139 C128 C141 C130 C119 C108 C121 C143 C134:C136 C145:C146 C178 C191 C180 C169 C158 C171 C193 C184:C186 C219 C208 C221 C243 C234:C236 C245:C246 C214 C223:C225 C64 C73:C75 C195:C196 C164 C114 C123:C125 C173:C175 C39 C28 C41 C30 C19 C8 C21 C43 C34:C36 C45:C46 C14 C23:C25 C339 C328 C341 C330 C389 C378 C289 C278 C391 C380 C369 C358 C371 C393 C384:C386 C395:C396 C291 C280 C269 C258 C271 C293 C284:C286 C295:C296 C439 C428 C441 C430 C419 C408 C421 C443 C319 C308 C321 C343 C334:C336 C345:C346 C314 C323:C325 C434:C436 C445:C446 C364 C373:C375 C264 C273:C275 C414 C423:C425 C489 C478 C491 C480 C469 C458 C471 C493 C484:C486 C495:C496 C464 C473:C475" xr:uid="{6C2FB04D-0751-4CBE-ADDA-A62861B63BC5}">
      <formula1>Kategori</formula1>
    </dataValidation>
    <dataValidation allowBlank="1" showInputMessage="1" showErrorMessage="1" sqref="E82:F82 E232:F232 E132:F132 E182:F182 E32:F32 E432:F432 E332:F332 E282:F282 E382:F382 E482:F482" xr:uid="{DDC78B6E-E433-448D-A42C-A59F2DE239C8}"/>
  </dataValidations>
  <pageMargins left="0.70866141732283472" right="0.70866141732283472" top="0.74803149606299213" bottom="0.74803149606299213" header="0.31496062992125984" footer="0.31496062992125984"/>
  <pageSetup paperSize="9" scale="37" fitToHeight="0" pageOrder="overThenDown" orientation="portrait" r:id="rId1"/>
  <rowBreaks count="9" manualBreakCount="9">
    <brk id="50" max="16383" man="1"/>
    <brk id="100" min="1" max="33" man="1"/>
    <brk id="150" min="1" max="33" man="1"/>
    <brk id="200" min="1" max="33" man="1"/>
    <brk id="250" min="1" max="33" man="1"/>
    <brk id="301" max="16383" man="1"/>
    <brk id="351" max="16383" man="1"/>
    <brk id="401" max="16383" man="1"/>
    <brk id="451" max="16383" man="1"/>
  </rowBreaks>
  <colBreaks count="1" manualBreakCount="1">
    <brk id="1" max="1048575" man="1"/>
  </colBreaks>
  <extLst>
    <ext xmlns:x14="http://schemas.microsoft.com/office/spreadsheetml/2009/9/main" uri="{78C0D931-6437-407d-A8EE-F0AAD7539E65}">
      <x14:conditionalFormattings>
        <x14:conditionalFormatting xmlns:xm="http://schemas.microsoft.com/office/excel/2006/main">
          <x14:cfRule type="dataBar" id="{96104728-4D09-4BA9-A327-DBE4D754CD10}">
            <x14:dataBar minLength="0" maxLength="100" direction="leftToRight">
              <x14:cfvo type="num">
                <xm:f>0</xm:f>
              </x14:cfvo>
              <x14:cfvo type="num">
                <xm:f>$AI$49*1.5</xm:f>
              </x14:cfvo>
              <x14:negativeFillColor rgb="FFFF0000"/>
              <x14:axisColor rgb="FF000000"/>
            </x14:dataBar>
          </x14:cfRule>
          <xm:sqref>F49</xm:sqref>
        </x14:conditionalFormatting>
        <x14:conditionalFormatting xmlns:xm="http://schemas.microsoft.com/office/excel/2006/main">
          <x14:cfRule type="dataBar" id="{E300467C-0F2C-4D75-9101-01B2E50296B7}">
            <x14:dataBar minLength="0" maxLength="100">
              <x14:cfvo type="num">
                <xm:f>0</xm:f>
              </x14:cfvo>
              <x14:cfvo type="num">
                <xm:f>$AI$49</xm:f>
              </x14:cfvo>
              <x14:negativeFillColor rgb="FFFF0000"/>
              <x14:axisColor rgb="FF000000"/>
            </x14:dataBar>
          </x14:cfRule>
          <xm:sqref>V49</xm:sqref>
        </x14:conditionalFormatting>
        <x14:conditionalFormatting xmlns:xm="http://schemas.microsoft.com/office/excel/2006/main">
          <x14:cfRule type="dataBar" id="{B0C7B1A2-AA63-4260-952E-3B8A3502900D}">
            <x14:dataBar minLength="0" maxLength="100">
              <x14:cfvo type="num">
                <xm:f>0</xm:f>
              </x14:cfvo>
              <x14:cfvo type="num">
                <xm:f>$AI$49</xm:f>
              </x14:cfvo>
              <x14:negativeFillColor rgb="FFFF0000"/>
              <x14:axisColor rgb="FF000000"/>
            </x14:dataBar>
          </x14:cfRule>
          <xm:sqref>AB49</xm:sqref>
        </x14:conditionalFormatting>
        <x14:conditionalFormatting xmlns:xm="http://schemas.microsoft.com/office/excel/2006/main">
          <x14:cfRule type="dataBar" id="{B97472AC-D389-44F8-B367-E8015EB8446D}">
            <x14:dataBar minLength="0" maxLength="100" direction="leftToRight">
              <x14:cfvo type="num">
                <xm:f>0</xm:f>
              </x14:cfvo>
              <x14:cfvo type="num">
                <xm:f>$AI$49*1.5</xm:f>
              </x14:cfvo>
              <x14:negativeFillColor rgb="FFFF0000"/>
              <x14:axisColor rgb="FF000000"/>
            </x14:dataBar>
          </x14:cfRule>
          <xm:sqref>F99</xm:sqref>
        </x14:conditionalFormatting>
        <x14:conditionalFormatting xmlns:xm="http://schemas.microsoft.com/office/excel/2006/main">
          <x14:cfRule type="dataBar" id="{E87D5142-FDED-4245-903F-00874C7D8849}">
            <x14:dataBar minLength="0" maxLength="100">
              <x14:cfvo type="num">
                <xm:f>0</xm:f>
              </x14:cfvo>
              <x14:cfvo type="num">
                <xm:f>$AI$49</xm:f>
              </x14:cfvo>
              <x14:negativeFillColor rgb="FFFF0000"/>
              <x14:axisColor rgb="FF000000"/>
            </x14:dataBar>
          </x14:cfRule>
          <xm:sqref>V99</xm:sqref>
        </x14:conditionalFormatting>
        <x14:conditionalFormatting xmlns:xm="http://schemas.microsoft.com/office/excel/2006/main">
          <x14:cfRule type="dataBar" id="{9B9426E0-3963-4189-82FE-AB22CDBCC062}">
            <x14:dataBar minLength="0" maxLength="100">
              <x14:cfvo type="num">
                <xm:f>0</xm:f>
              </x14:cfvo>
              <x14:cfvo type="num">
                <xm:f>$AI$49</xm:f>
              </x14:cfvo>
              <x14:negativeFillColor rgb="FFFF0000"/>
              <x14:axisColor rgb="FF000000"/>
            </x14:dataBar>
          </x14:cfRule>
          <xm:sqref>AB99</xm:sqref>
        </x14:conditionalFormatting>
        <x14:conditionalFormatting xmlns:xm="http://schemas.microsoft.com/office/excel/2006/main">
          <x14:cfRule type="dataBar" id="{1D01EEB6-7DD2-4FFC-ABD8-394FC1821DD6}">
            <x14:dataBar minLength="0" maxLength="100" direction="leftToRight">
              <x14:cfvo type="num">
                <xm:f>0</xm:f>
              </x14:cfvo>
              <x14:cfvo type="num">
                <xm:f>$AI$49*1.5</xm:f>
              </x14:cfvo>
              <x14:negativeFillColor rgb="FFFF0000"/>
              <x14:axisColor rgb="FF000000"/>
            </x14:dataBar>
          </x14:cfRule>
          <xm:sqref>F149</xm:sqref>
        </x14:conditionalFormatting>
        <x14:conditionalFormatting xmlns:xm="http://schemas.microsoft.com/office/excel/2006/main">
          <x14:cfRule type="dataBar" id="{364E5E53-91E5-45CC-8D5E-346F7DA959B6}">
            <x14:dataBar minLength="0" maxLength="100">
              <x14:cfvo type="num">
                <xm:f>0</xm:f>
              </x14:cfvo>
              <x14:cfvo type="num">
                <xm:f>$AI$49</xm:f>
              </x14:cfvo>
              <x14:negativeFillColor rgb="FFFF0000"/>
              <x14:axisColor rgb="FF000000"/>
            </x14:dataBar>
          </x14:cfRule>
          <xm:sqref>V149</xm:sqref>
        </x14:conditionalFormatting>
        <x14:conditionalFormatting xmlns:xm="http://schemas.microsoft.com/office/excel/2006/main">
          <x14:cfRule type="dataBar" id="{07B4D35F-2D81-4396-AB8E-6A6B869CA948}">
            <x14:dataBar minLength="0" maxLength="100">
              <x14:cfvo type="num">
                <xm:f>0</xm:f>
              </x14:cfvo>
              <x14:cfvo type="num">
                <xm:f>$AI$49</xm:f>
              </x14:cfvo>
              <x14:negativeFillColor rgb="FFFF0000"/>
              <x14:axisColor rgb="FF000000"/>
            </x14:dataBar>
          </x14:cfRule>
          <xm:sqref>AB149</xm:sqref>
        </x14:conditionalFormatting>
        <x14:conditionalFormatting xmlns:xm="http://schemas.microsoft.com/office/excel/2006/main">
          <x14:cfRule type="dataBar" id="{818686E3-023C-4918-B325-3C2AF452EB14}">
            <x14:dataBar minLength="0" maxLength="100" direction="leftToRight">
              <x14:cfvo type="num">
                <xm:f>0</xm:f>
              </x14:cfvo>
              <x14:cfvo type="num">
                <xm:f>$AI$49*1.5</xm:f>
              </x14:cfvo>
              <x14:negativeFillColor rgb="FFFF0000"/>
              <x14:axisColor rgb="FF000000"/>
            </x14:dataBar>
          </x14:cfRule>
          <xm:sqref>F199</xm:sqref>
        </x14:conditionalFormatting>
        <x14:conditionalFormatting xmlns:xm="http://schemas.microsoft.com/office/excel/2006/main">
          <x14:cfRule type="dataBar" id="{73380B18-C73C-47B8-9F8B-FFA79D741276}">
            <x14:dataBar minLength="0" maxLength="100">
              <x14:cfvo type="num">
                <xm:f>0</xm:f>
              </x14:cfvo>
              <x14:cfvo type="num">
                <xm:f>$AI$49</xm:f>
              </x14:cfvo>
              <x14:negativeFillColor rgb="FFFF0000"/>
              <x14:axisColor rgb="FF000000"/>
            </x14:dataBar>
          </x14:cfRule>
          <xm:sqref>V199</xm:sqref>
        </x14:conditionalFormatting>
        <x14:conditionalFormatting xmlns:xm="http://schemas.microsoft.com/office/excel/2006/main">
          <x14:cfRule type="dataBar" id="{4F85693E-1511-4887-8045-AE8FD2A4CF2D}">
            <x14:dataBar minLength="0" maxLength="100">
              <x14:cfvo type="num">
                <xm:f>0</xm:f>
              </x14:cfvo>
              <x14:cfvo type="num">
                <xm:f>$AI$49</xm:f>
              </x14:cfvo>
              <x14:negativeFillColor rgb="FFFF0000"/>
              <x14:axisColor rgb="FF000000"/>
            </x14:dataBar>
          </x14:cfRule>
          <xm:sqref>AB199</xm:sqref>
        </x14:conditionalFormatting>
        <x14:conditionalFormatting xmlns:xm="http://schemas.microsoft.com/office/excel/2006/main">
          <x14:cfRule type="dataBar" id="{919653BF-CC20-4C52-AAFE-4E4C2DA74BCA}">
            <x14:dataBar minLength="0" maxLength="100" direction="leftToRight">
              <x14:cfvo type="num">
                <xm:f>0</xm:f>
              </x14:cfvo>
              <x14:cfvo type="num">
                <xm:f>$AI$49*1.5</xm:f>
              </x14:cfvo>
              <x14:negativeFillColor rgb="FFFF0000"/>
              <x14:axisColor rgb="FF000000"/>
            </x14:dataBar>
          </x14:cfRule>
          <xm:sqref>F249</xm:sqref>
        </x14:conditionalFormatting>
        <x14:conditionalFormatting xmlns:xm="http://schemas.microsoft.com/office/excel/2006/main">
          <x14:cfRule type="dataBar" id="{6F41FC2A-6D80-4317-90BB-ECE235EB373F}">
            <x14:dataBar minLength="0" maxLength="100">
              <x14:cfvo type="num">
                <xm:f>0</xm:f>
              </x14:cfvo>
              <x14:cfvo type="num">
                <xm:f>$AI$49</xm:f>
              </x14:cfvo>
              <x14:negativeFillColor rgb="FFFF0000"/>
              <x14:axisColor rgb="FF000000"/>
            </x14:dataBar>
          </x14:cfRule>
          <xm:sqref>V249</xm:sqref>
        </x14:conditionalFormatting>
        <x14:conditionalFormatting xmlns:xm="http://schemas.microsoft.com/office/excel/2006/main">
          <x14:cfRule type="dataBar" id="{0AA4E854-4FD2-453B-A5CE-BCD160B36B6D}">
            <x14:dataBar minLength="0" maxLength="100">
              <x14:cfvo type="num">
                <xm:f>0</xm:f>
              </x14:cfvo>
              <x14:cfvo type="num">
                <xm:f>$AI$49</xm:f>
              </x14:cfvo>
              <x14:negativeFillColor rgb="FFFF0000"/>
              <x14:axisColor rgb="FF000000"/>
            </x14:dataBar>
          </x14:cfRule>
          <xm:sqref>AB249</xm:sqref>
        </x14:conditionalFormatting>
        <x14:conditionalFormatting xmlns:xm="http://schemas.microsoft.com/office/excel/2006/main">
          <x14:cfRule type="dataBar" id="{C008C651-5FF9-4C9B-9A6B-37AE694AA398}">
            <x14:dataBar minLength="0" maxLength="100">
              <x14:cfvo type="num">
                <xm:f>0</xm:f>
              </x14:cfvo>
              <x14:cfvo type="num">
                <xm:f>1</xm:f>
              </x14:cfvo>
              <x14:negativeFillColor rgb="FFFF0000"/>
              <x14:axisColor rgb="FF000000"/>
            </x14:dataBar>
          </x14:cfRule>
          <xm:sqref>F150</xm:sqref>
        </x14:conditionalFormatting>
        <x14:conditionalFormatting xmlns:xm="http://schemas.microsoft.com/office/excel/2006/main">
          <x14:cfRule type="dataBar" id="{7D6C667D-0301-45B5-B33F-E458BCB12A90}">
            <x14:dataBar minLength="0" maxLength="100">
              <x14:cfvo type="num">
                <xm:f>0</xm:f>
              </x14:cfvo>
              <x14:cfvo type="num">
                <xm:f>1</xm:f>
              </x14:cfvo>
              <x14:negativeFillColor rgb="FFFF0000"/>
              <x14:axisColor rgb="FF000000"/>
            </x14:dataBar>
          </x14:cfRule>
          <xm:sqref>V150</xm:sqref>
        </x14:conditionalFormatting>
        <x14:conditionalFormatting xmlns:xm="http://schemas.microsoft.com/office/excel/2006/main">
          <x14:cfRule type="dataBar" id="{A231FC55-85E9-4D47-A5D6-C6D8BCB7F0B2}">
            <x14:dataBar minLength="0" maxLength="100">
              <x14:cfvo type="num">
                <xm:f>0</xm:f>
              </x14:cfvo>
              <x14:cfvo type="num">
                <xm:f>1</xm:f>
              </x14:cfvo>
              <x14:negativeFillColor rgb="FFFF0000"/>
              <x14:axisColor rgb="FF000000"/>
            </x14:dataBar>
          </x14:cfRule>
          <xm:sqref>AB150</xm:sqref>
        </x14:conditionalFormatting>
        <x14:conditionalFormatting xmlns:xm="http://schemas.microsoft.com/office/excel/2006/main">
          <x14:cfRule type="dataBar" id="{85B06126-F8B7-43D6-B827-44A623AEE023}">
            <x14:dataBar minLength="0" maxLength="100">
              <x14:cfvo type="num">
                <xm:f>0</xm:f>
              </x14:cfvo>
              <x14:cfvo type="num">
                <xm:f>1</xm:f>
              </x14:cfvo>
              <x14:negativeFillColor rgb="FFFF0000"/>
              <x14:axisColor rgb="FF000000"/>
            </x14:dataBar>
          </x14:cfRule>
          <xm:sqref>F100</xm:sqref>
        </x14:conditionalFormatting>
        <x14:conditionalFormatting xmlns:xm="http://schemas.microsoft.com/office/excel/2006/main">
          <x14:cfRule type="dataBar" id="{07E45D8C-1DEA-4BE7-976A-CD015990388F}">
            <x14:dataBar minLength="0" maxLength="100">
              <x14:cfvo type="num">
                <xm:f>0</xm:f>
              </x14:cfvo>
              <x14:cfvo type="num">
                <xm:f>1</xm:f>
              </x14:cfvo>
              <x14:negativeFillColor rgb="FFFF0000"/>
              <x14:axisColor rgb="FF000000"/>
            </x14:dataBar>
          </x14:cfRule>
          <xm:sqref>V100</xm:sqref>
        </x14:conditionalFormatting>
        <x14:conditionalFormatting xmlns:xm="http://schemas.microsoft.com/office/excel/2006/main">
          <x14:cfRule type="dataBar" id="{697D3827-1086-4D28-A308-83F547F83F5F}">
            <x14:dataBar minLength="0" maxLength="100">
              <x14:cfvo type="num">
                <xm:f>0</xm:f>
              </x14:cfvo>
              <x14:cfvo type="num">
                <xm:f>1</xm:f>
              </x14:cfvo>
              <x14:negativeFillColor rgb="FFFF0000"/>
              <x14:axisColor rgb="FF000000"/>
            </x14:dataBar>
          </x14:cfRule>
          <xm:sqref>AB100</xm:sqref>
        </x14:conditionalFormatting>
        <x14:conditionalFormatting xmlns:xm="http://schemas.microsoft.com/office/excel/2006/main">
          <x14:cfRule type="dataBar" id="{A01B09C5-19E2-4F2A-818F-8648553931F0}">
            <x14:dataBar minLength="0" maxLength="100">
              <x14:cfvo type="num">
                <xm:f>0</xm:f>
              </x14:cfvo>
              <x14:cfvo type="num">
                <xm:f>1</xm:f>
              </x14:cfvo>
              <x14:negativeFillColor rgb="FFFF0000"/>
              <x14:axisColor rgb="FF000000"/>
            </x14:dataBar>
          </x14:cfRule>
          <xm:sqref>F50</xm:sqref>
        </x14:conditionalFormatting>
        <x14:conditionalFormatting xmlns:xm="http://schemas.microsoft.com/office/excel/2006/main">
          <x14:cfRule type="dataBar" id="{F1E78F16-D4FF-417F-9ACF-D8B7F38B1B20}">
            <x14:dataBar minLength="0" maxLength="100">
              <x14:cfvo type="num">
                <xm:f>0</xm:f>
              </x14:cfvo>
              <x14:cfvo type="num">
                <xm:f>1</xm:f>
              </x14:cfvo>
              <x14:negativeFillColor rgb="FFFF0000"/>
              <x14:axisColor rgb="FF000000"/>
            </x14:dataBar>
          </x14:cfRule>
          <xm:sqref>V50</xm:sqref>
        </x14:conditionalFormatting>
        <x14:conditionalFormatting xmlns:xm="http://schemas.microsoft.com/office/excel/2006/main">
          <x14:cfRule type="dataBar" id="{172160DA-74E8-40CE-B399-F07B46576D2F}">
            <x14:dataBar minLength="0" maxLength="100">
              <x14:cfvo type="num">
                <xm:f>0</xm:f>
              </x14:cfvo>
              <x14:cfvo type="num">
                <xm:f>1</xm:f>
              </x14:cfvo>
              <x14:negativeFillColor rgb="FFFF0000"/>
              <x14:axisColor rgb="FF000000"/>
            </x14:dataBar>
          </x14:cfRule>
          <xm:sqref>AB50</xm:sqref>
        </x14:conditionalFormatting>
        <x14:conditionalFormatting xmlns:xm="http://schemas.microsoft.com/office/excel/2006/main">
          <x14:cfRule type="dataBar" id="{8FA169EF-A92D-4333-981E-F44EC3661B92}">
            <x14:dataBar minLength="0" maxLength="100">
              <x14:cfvo type="num">
                <xm:f>0</xm:f>
              </x14:cfvo>
              <x14:cfvo type="num">
                <xm:f>1</xm:f>
              </x14:cfvo>
              <x14:negativeFillColor rgb="FFFF0000"/>
              <x14:axisColor rgb="FF000000"/>
            </x14:dataBar>
          </x14:cfRule>
          <xm:sqref>F200</xm:sqref>
        </x14:conditionalFormatting>
        <x14:conditionalFormatting xmlns:xm="http://schemas.microsoft.com/office/excel/2006/main">
          <x14:cfRule type="dataBar" id="{2EF063FB-BF8C-4686-AD7A-C2C054E22750}">
            <x14:dataBar minLength="0" maxLength="100">
              <x14:cfvo type="num">
                <xm:f>0</xm:f>
              </x14:cfvo>
              <x14:cfvo type="num">
                <xm:f>1</xm:f>
              </x14:cfvo>
              <x14:negativeFillColor rgb="FFFF0000"/>
              <x14:axisColor rgb="FF000000"/>
            </x14:dataBar>
          </x14:cfRule>
          <xm:sqref>V200</xm:sqref>
        </x14:conditionalFormatting>
        <x14:conditionalFormatting xmlns:xm="http://schemas.microsoft.com/office/excel/2006/main">
          <x14:cfRule type="dataBar" id="{C261AFEC-ABB6-406F-983B-37D0F3439C15}">
            <x14:dataBar minLength="0" maxLength="100">
              <x14:cfvo type="num">
                <xm:f>0</xm:f>
              </x14:cfvo>
              <x14:cfvo type="num">
                <xm:f>1</xm:f>
              </x14:cfvo>
              <x14:negativeFillColor rgb="FFFF0000"/>
              <x14:axisColor rgb="FF000000"/>
            </x14:dataBar>
          </x14:cfRule>
          <xm:sqref>AB200</xm:sqref>
        </x14:conditionalFormatting>
        <x14:conditionalFormatting xmlns:xm="http://schemas.microsoft.com/office/excel/2006/main">
          <x14:cfRule type="dataBar" id="{C5233F01-D04B-4432-BEFC-42ACC4B74D66}">
            <x14:dataBar minLength="0" maxLength="100">
              <x14:cfvo type="num">
                <xm:f>0</xm:f>
              </x14:cfvo>
              <x14:cfvo type="num">
                <xm:f>1</xm:f>
              </x14:cfvo>
              <x14:negativeFillColor rgb="FFFF0000"/>
              <x14:axisColor rgb="FF000000"/>
            </x14:dataBar>
          </x14:cfRule>
          <xm:sqref>F250</xm:sqref>
        </x14:conditionalFormatting>
        <x14:conditionalFormatting xmlns:xm="http://schemas.microsoft.com/office/excel/2006/main">
          <x14:cfRule type="dataBar" id="{13D22C18-6479-4B4F-A65D-67C8EBBFE0C4}">
            <x14:dataBar minLength="0" maxLength="100">
              <x14:cfvo type="num">
                <xm:f>0</xm:f>
              </x14:cfvo>
              <x14:cfvo type="num">
                <xm:f>1</xm:f>
              </x14:cfvo>
              <x14:negativeFillColor rgb="FFFF0000"/>
              <x14:axisColor rgb="FF000000"/>
            </x14:dataBar>
          </x14:cfRule>
          <xm:sqref>V250</xm:sqref>
        </x14:conditionalFormatting>
        <x14:conditionalFormatting xmlns:xm="http://schemas.microsoft.com/office/excel/2006/main">
          <x14:cfRule type="dataBar" id="{15A4B8B3-09B1-452F-B5F6-0AEB8BE3F6B6}">
            <x14:dataBar minLength="0" maxLength="100">
              <x14:cfvo type="num">
                <xm:f>0</xm:f>
              </x14:cfvo>
              <x14:cfvo type="num">
                <xm:f>1</xm:f>
              </x14:cfvo>
              <x14:negativeFillColor rgb="FFFF0000"/>
              <x14:axisColor rgb="FF000000"/>
            </x14:dataBar>
          </x14:cfRule>
          <xm:sqref>AB250</xm:sqref>
        </x14:conditionalFormatting>
        <x14:conditionalFormatting xmlns:xm="http://schemas.microsoft.com/office/excel/2006/main">
          <x14:cfRule type="dataBar" id="{CD2C6AA5-B784-40FB-ACF2-C5611E36E42A}">
            <x14:dataBar minLength="0" maxLength="100" direction="leftToRight">
              <x14:cfvo type="num">
                <xm:f>0</xm:f>
              </x14:cfvo>
              <x14:cfvo type="num">
                <xm:f>$AI$49*1.5</xm:f>
              </x14:cfvo>
              <x14:negativeFillColor rgb="FFFF0000"/>
              <x14:axisColor rgb="FF000000"/>
            </x14:dataBar>
          </x14:cfRule>
          <xm:sqref>F299</xm:sqref>
        </x14:conditionalFormatting>
        <x14:conditionalFormatting xmlns:xm="http://schemas.microsoft.com/office/excel/2006/main">
          <x14:cfRule type="dataBar" id="{6CAB3148-1A2A-498A-BF6A-B37C7FBD75E5}">
            <x14:dataBar minLength="0" maxLength="100">
              <x14:cfvo type="num">
                <xm:f>0</xm:f>
              </x14:cfvo>
              <x14:cfvo type="num">
                <xm:f>$AI$49</xm:f>
              </x14:cfvo>
              <x14:negativeFillColor rgb="FFFF0000"/>
              <x14:axisColor rgb="FF000000"/>
            </x14:dataBar>
          </x14:cfRule>
          <xm:sqref>V299</xm:sqref>
        </x14:conditionalFormatting>
        <x14:conditionalFormatting xmlns:xm="http://schemas.microsoft.com/office/excel/2006/main">
          <x14:cfRule type="dataBar" id="{26939651-40BB-4F95-B503-FC334DE04F58}">
            <x14:dataBar minLength="0" maxLength="100">
              <x14:cfvo type="num">
                <xm:f>0</xm:f>
              </x14:cfvo>
              <x14:cfvo type="num">
                <xm:f>$AI$49</xm:f>
              </x14:cfvo>
              <x14:negativeFillColor rgb="FFFF0000"/>
              <x14:axisColor rgb="FF000000"/>
            </x14:dataBar>
          </x14:cfRule>
          <xm:sqref>AB299</xm:sqref>
        </x14:conditionalFormatting>
        <x14:conditionalFormatting xmlns:xm="http://schemas.microsoft.com/office/excel/2006/main">
          <x14:cfRule type="dataBar" id="{7822638E-E5BA-483B-9EC6-0480A5E1F83A}">
            <x14:dataBar minLength="0" maxLength="100" direction="leftToRight">
              <x14:cfvo type="num">
                <xm:f>0</xm:f>
              </x14:cfvo>
              <x14:cfvo type="num">
                <xm:f>$AI$49*1.5</xm:f>
              </x14:cfvo>
              <x14:negativeFillColor rgb="FFFF0000"/>
              <x14:axisColor rgb="FF000000"/>
            </x14:dataBar>
          </x14:cfRule>
          <xm:sqref>F349</xm:sqref>
        </x14:conditionalFormatting>
        <x14:conditionalFormatting xmlns:xm="http://schemas.microsoft.com/office/excel/2006/main">
          <x14:cfRule type="dataBar" id="{98342A00-30E2-4574-AAED-3C104BD0F5A7}">
            <x14:dataBar minLength="0" maxLength="100">
              <x14:cfvo type="num">
                <xm:f>0</xm:f>
              </x14:cfvo>
              <x14:cfvo type="num">
                <xm:f>$AI$49</xm:f>
              </x14:cfvo>
              <x14:negativeFillColor rgb="FFFF0000"/>
              <x14:axisColor rgb="FF000000"/>
            </x14:dataBar>
          </x14:cfRule>
          <xm:sqref>V349</xm:sqref>
        </x14:conditionalFormatting>
        <x14:conditionalFormatting xmlns:xm="http://schemas.microsoft.com/office/excel/2006/main">
          <x14:cfRule type="dataBar" id="{5CBE432C-CF01-439E-84F0-B23D8CEB8806}">
            <x14:dataBar minLength="0" maxLength="100">
              <x14:cfvo type="num">
                <xm:f>0</xm:f>
              </x14:cfvo>
              <x14:cfvo type="num">
                <xm:f>$AI$49</xm:f>
              </x14:cfvo>
              <x14:negativeFillColor rgb="FFFF0000"/>
              <x14:axisColor rgb="FF000000"/>
            </x14:dataBar>
          </x14:cfRule>
          <xm:sqref>AB349</xm:sqref>
        </x14:conditionalFormatting>
        <x14:conditionalFormatting xmlns:xm="http://schemas.microsoft.com/office/excel/2006/main">
          <x14:cfRule type="dataBar" id="{A49D334C-550C-4DF8-AA91-431ED7801875}">
            <x14:dataBar minLength="0" maxLength="100" direction="leftToRight">
              <x14:cfvo type="num">
                <xm:f>0</xm:f>
              </x14:cfvo>
              <x14:cfvo type="num">
                <xm:f>$AI$49*1.5</xm:f>
              </x14:cfvo>
              <x14:negativeFillColor rgb="FFFF0000"/>
              <x14:axisColor rgb="FF000000"/>
            </x14:dataBar>
          </x14:cfRule>
          <xm:sqref>F399</xm:sqref>
        </x14:conditionalFormatting>
        <x14:conditionalFormatting xmlns:xm="http://schemas.microsoft.com/office/excel/2006/main">
          <x14:cfRule type="dataBar" id="{812B7DF6-6F7F-4E0C-9660-849C9A9A0074}">
            <x14:dataBar minLength="0" maxLength="100">
              <x14:cfvo type="num">
                <xm:f>0</xm:f>
              </x14:cfvo>
              <x14:cfvo type="num">
                <xm:f>$AI$49</xm:f>
              </x14:cfvo>
              <x14:negativeFillColor rgb="FFFF0000"/>
              <x14:axisColor rgb="FF000000"/>
            </x14:dataBar>
          </x14:cfRule>
          <xm:sqref>V399</xm:sqref>
        </x14:conditionalFormatting>
        <x14:conditionalFormatting xmlns:xm="http://schemas.microsoft.com/office/excel/2006/main">
          <x14:cfRule type="dataBar" id="{20682BE8-8F51-4A97-9F74-1D5BC8C51A02}">
            <x14:dataBar minLength="0" maxLength="100">
              <x14:cfvo type="num">
                <xm:f>0</xm:f>
              </x14:cfvo>
              <x14:cfvo type="num">
                <xm:f>$AI$49</xm:f>
              </x14:cfvo>
              <x14:negativeFillColor rgb="FFFF0000"/>
              <x14:axisColor rgb="FF000000"/>
            </x14:dataBar>
          </x14:cfRule>
          <xm:sqref>AB399</xm:sqref>
        </x14:conditionalFormatting>
        <x14:conditionalFormatting xmlns:xm="http://schemas.microsoft.com/office/excel/2006/main">
          <x14:cfRule type="dataBar" id="{52901DF8-0164-455E-897E-A59412160163}">
            <x14:dataBar minLength="0" maxLength="100" direction="leftToRight">
              <x14:cfvo type="num">
                <xm:f>0</xm:f>
              </x14:cfvo>
              <x14:cfvo type="num">
                <xm:f>$AI$49*1.5</xm:f>
              </x14:cfvo>
              <x14:negativeFillColor rgb="FFFF0000"/>
              <x14:axisColor rgb="FF000000"/>
            </x14:dataBar>
          </x14:cfRule>
          <xm:sqref>F449</xm:sqref>
        </x14:conditionalFormatting>
        <x14:conditionalFormatting xmlns:xm="http://schemas.microsoft.com/office/excel/2006/main">
          <x14:cfRule type="dataBar" id="{01A3359F-F6A5-44B5-A966-45B5F23E1DFF}">
            <x14:dataBar minLength="0" maxLength="100">
              <x14:cfvo type="num">
                <xm:f>0</xm:f>
              </x14:cfvo>
              <x14:cfvo type="num">
                <xm:f>$AI$49</xm:f>
              </x14:cfvo>
              <x14:negativeFillColor rgb="FFFF0000"/>
              <x14:axisColor rgb="FF000000"/>
            </x14:dataBar>
          </x14:cfRule>
          <xm:sqref>V449</xm:sqref>
        </x14:conditionalFormatting>
        <x14:conditionalFormatting xmlns:xm="http://schemas.microsoft.com/office/excel/2006/main">
          <x14:cfRule type="dataBar" id="{2F4EB1CF-A7FC-4B30-B856-7E48AEBE6ADE}">
            <x14:dataBar minLength="0" maxLength="100">
              <x14:cfvo type="num">
                <xm:f>0</xm:f>
              </x14:cfvo>
              <x14:cfvo type="num">
                <xm:f>$AI$49</xm:f>
              </x14:cfvo>
              <x14:negativeFillColor rgb="FFFF0000"/>
              <x14:axisColor rgb="FF000000"/>
            </x14:dataBar>
          </x14:cfRule>
          <xm:sqref>AB449</xm:sqref>
        </x14:conditionalFormatting>
        <x14:conditionalFormatting xmlns:xm="http://schemas.microsoft.com/office/excel/2006/main">
          <x14:cfRule type="dataBar" id="{4A148145-BF5D-4A1D-BA66-228A25F2EE01}">
            <x14:dataBar minLength="0" maxLength="100" direction="leftToRight">
              <x14:cfvo type="num">
                <xm:f>0</xm:f>
              </x14:cfvo>
              <x14:cfvo type="num">
                <xm:f>$AI$49*1.5</xm:f>
              </x14:cfvo>
              <x14:negativeFillColor rgb="FFFF0000"/>
              <x14:axisColor rgb="FF000000"/>
            </x14:dataBar>
          </x14:cfRule>
          <xm:sqref>F499</xm:sqref>
        </x14:conditionalFormatting>
        <x14:conditionalFormatting xmlns:xm="http://schemas.microsoft.com/office/excel/2006/main">
          <x14:cfRule type="dataBar" id="{0B755C54-2F04-434D-BDF8-63C5A89B06C6}">
            <x14:dataBar minLength="0" maxLength="100">
              <x14:cfvo type="num">
                <xm:f>0</xm:f>
              </x14:cfvo>
              <x14:cfvo type="num">
                <xm:f>$AI$49</xm:f>
              </x14:cfvo>
              <x14:negativeFillColor rgb="FFFF0000"/>
              <x14:axisColor rgb="FF000000"/>
            </x14:dataBar>
          </x14:cfRule>
          <xm:sqref>V499</xm:sqref>
        </x14:conditionalFormatting>
        <x14:conditionalFormatting xmlns:xm="http://schemas.microsoft.com/office/excel/2006/main">
          <x14:cfRule type="dataBar" id="{5710170C-C65B-4E72-BE07-C659DFC5BE20}">
            <x14:dataBar minLength="0" maxLength="100">
              <x14:cfvo type="num">
                <xm:f>0</xm:f>
              </x14:cfvo>
              <x14:cfvo type="num">
                <xm:f>$AI$49</xm:f>
              </x14:cfvo>
              <x14:negativeFillColor rgb="FFFF0000"/>
              <x14:axisColor rgb="FF000000"/>
            </x14:dataBar>
          </x14:cfRule>
          <xm:sqref>AB499</xm:sqref>
        </x14:conditionalFormatting>
        <x14:conditionalFormatting xmlns:xm="http://schemas.microsoft.com/office/excel/2006/main">
          <x14:cfRule type="dataBar" id="{AA469267-701E-4D44-B012-B6DA9C40CDF4}">
            <x14:dataBar minLength="0" maxLength="100">
              <x14:cfvo type="num">
                <xm:f>0</xm:f>
              </x14:cfvo>
              <x14:cfvo type="num">
                <xm:f>1</xm:f>
              </x14:cfvo>
              <x14:negativeFillColor rgb="FFFF0000"/>
              <x14:axisColor rgb="FF000000"/>
            </x14:dataBar>
          </x14:cfRule>
          <xm:sqref>F300</xm:sqref>
        </x14:conditionalFormatting>
        <x14:conditionalFormatting xmlns:xm="http://schemas.microsoft.com/office/excel/2006/main">
          <x14:cfRule type="dataBar" id="{B2725548-4827-4BBF-BC92-C5D93113AB14}">
            <x14:dataBar minLength="0" maxLength="100">
              <x14:cfvo type="num">
                <xm:f>0</xm:f>
              </x14:cfvo>
              <x14:cfvo type="num">
                <xm:f>1</xm:f>
              </x14:cfvo>
              <x14:negativeFillColor rgb="FFFF0000"/>
              <x14:axisColor rgb="FF000000"/>
            </x14:dataBar>
          </x14:cfRule>
          <xm:sqref>V300</xm:sqref>
        </x14:conditionalFormatting>
        <x14:conditionalFormatting xmlns:xm="http://schemas.microsoft.com/office/excel/2006/main">
          <x14:cfRule type="dataBar" id="{450E44A3-C86C-4B84-9C93-80B55428E472}">
            <x14:dataBar minLength="0" maxLength="100">
              <x14:cfvo type="num">
                <xm:f>0</xm:f>
              </x14:cfvo>
              <x14:cfvo type="num">
                <xm:f>1</xm:f>
              </x14:cfvo>
              <x14:negativeFillColor rgb="FFFF0000"/>
              <x14:axisColor rgb="FF000000"/>
            </x14:dataBar>
          </x14:cfRule>
          <xm:sqref>AB300</xm:sqref>
        </x14:conditionalFormatting>
        <x14:conditionalFormatting xmlns:xm="http://schemas.microsoft.com/office/excel/2006/main">
          <x14:cfRule type="dataBar" id="{110164C0-9DC7-4B2E-BD68-304ACDF9B602}">
            <x14:dataBar minLength="0" maxLength="100">
              <x14:cfvo type="num">
                <xm:f>0</xm:f>
              </x14:cfvo>
              <x14:cfvo type="num">
                <xm:f>1</xm:f>
              </x14:cfvo>
              <x14:negativeFillColor rgb="FFFF0000"/>
              <x14:axisColor rgb="FF000000"/>
            </x14:dataBar>
          </x14:cfRule>
          <xm:sqref>F350</xm:sqref>
        </x14:conditionalFormatting>
        <x14:conditionalFormatting xmlns:xm="http://schemas.microsoft.com/office/excel/2006/main">
          <x14:cfRule type="dataBar" id="{1B0FC555-AA16-4240-96E2-7B24E2C1D2D9}">
            <x14:dataBar minLength="0" maxLength="100">
              <x14:cfvo type="num">
                <xm:f>0</xm:f>
              </x14:cfvo>
              <x14:cfvo type="num">
                <xm:f>1</xm:f>
              </x14:cfvo>
              <x14:negativeFillColor rgb="FFFF0000"/>
              <x14:axisColor rgb="FF000000"/>
            </x14:dataBar>
          </x14:cfRule>
          <xm:sqref>V350</xm:sqref>
        </x14:conditionalFormatting>
        <x14:conditionalFormatting xmlns:xm="http://schemas.microsoft.com/office/excel/2006/main">
          <x14:cfRule type="dataBar" id="{E8D4829A-56B1-4AD1-945C-D9002BE2CA84}">
            <x14:dataBar minLength="0" maxLength="100">
              <x14:cfvo type="num">
                <xm:f>0</xm:f>
              </x14:cfvo>
              <x14:cfvo type="num">
                <xm:f>1</xm:f>
              </x14:cfvo>
              <x14:negativeFillColor rgb="FFFF0000"/>
              <x14:axisColor rgb="FF000000"/>
            </x14:dataBar>
          </x14:cfRule>
          <xm:sqref>AB350</xm:sqref>
        </x14:conditionalFormatting>
        <x14:conditionalFormatting xmlns:xm="http://schemas.microsoft.com/office/excel/2006/main">
          <x14:cfRule type="dataBar" id="{E2108224-FE6B-45AA-AC5D-2DFFA7E996A4}">
            <x14:dataBar minLength="0" maxLength="100">
              <x14:cfvo type="num">
                <xm:f>0</xm:f>
              </x14:cfvo>
              <x14:cfvo type="num">
                <xm:f>1</xm:f>
              </x14:cfvo>
              <x14:negativeFillColor rgb="FFFF0000"/>
              <x14:axisColor rgb="FF000000"/>
            </x14:dataBar>
          </x14:cfRule>
          <xm:sqref>F400</xm:sqref>
        </x14:conditionalFormatting>
        <x14:conditionalFormatting xmlns:xm="http://schemas.microsoft.com/office/excel/2006/main">
          <x14:cfRule type="dataBar" id="{C73C3DC0-B2F1-4303-922B-36C7762D4729}">
            <x14:dataBar minLength="0" maxLength="100">
              <x14:cfvo type="num">
                <xm:f>0</xm:f>
              </x14:cfvo>
              <x14:cfvo type="num">
                <xm:f>1</xm:f>
              </x14:cfvo>
              <x14:negativeFillColor rgb="FFFF0000"/>
              <x14:axisColor rgb="FF000000"/>
            </x14:dataBar>
          </x14:cfRule>
          <xm:sqref>V400</xm:sqref>
        </x14:conditionalFormatting>
        <x14:conditionalFormatting xmlns:xm="http://schemas.microsoft.com/office/excel/2006/main">
          <x14:cfRule type="dataBar" id="{CC38C2BF-E6DA-4B56-887A-E55789EF3AF7}">
            <x14:dataBar minLength="0" maxLength="100">
              <x14:cfvo type="num">
                <xm:f>0</xm:f>
              </x14:cfvo>
              <x14:cfvo type="num">
                <xm:f>1</xm:f>
              </x14:cfvo>
              <x14:negativeFillColor rgb="FFFF0000"/>
              <x14:axisColor rgb="FF000000"/>
            </x14:dataBar>
          </x14:cfRule>
          <xm:sqref>AB400</xm:sqref>
        </x14:conditionalFormatting>
        <x14:conditionalFormatting xmlns:xm="http://schemas.microsoft.com/office/excel/2006/main">
          <x14:cfRule type="dataBar" id="{8DD03652-FC22-4EB1-9ED2-5C372E9EBADA}">
            <x14:dataBar minLength="0" maxLength="100">
              <x14:cfvo type="num">
                <xm:f>0</xm:f>
              </x14:cfvo>
              <x14:cfvo type="num">
                <xm:f>1</xm:f>
              </x14:cfvo>
              <x14:negativeFillColor rgb="FFFF0000"/>
              <x14:axisColor rgb="FF000000"/>
            </x14:dataBar>
          </x14:cfRule>
          <xm:sqref>F450</xm:sqref>
        </x14:conditionalFormatting>
        <x14:conditionalFormatting xmlns:xm="http://schemas.microsoft.com/office/excel/2006/main">
          <x14:cfRule type="dataBar" id="{37602687-B084-4DBB-B1CE-895D7AE234DB}">
            <x14:dataBar minLength="0" maxLength="100">
              <x14:cfvo type="num">
                <xm:f>0</xm:f>
              </x14:cfvo>
              <x14:cfvo type="num">
                <xm:f>1</xm:f>
              </x14:cfvo>
              <x14:negativeFillColor rgb="FFFF0000"/>
              <x14:axisColor rgb="FF000000"/>
            </x14:dataBar>
          </x14:cfRule>
          <xm:sqref>V450</xm:sqref>
        </x14:conditionalFormatting>
        <x14:conditionalFormatting xmlns:xm="http://schemas.microsoft.com/office/excel/2006/main">
          <x14:cfRule type="dataBar" id="{9B399641-9C72-4C5D-A9BF-91168EE7F0F8}">
            <x14:dataBar minLength="0" maxLength="100">
              <x14:cfvo type="num">
                <xm:f>0</xm:f>
              </x14:cfvo>
              <x14:cfvo type="num">
                <xm:f>1</xm:f>
              </x14:cfvo>
              <x14:negativeFillColor rgb="FFFF0000"/>
              <x14:axisColor rgb="FF000000"/>
            </x14:dataBar>
          </x14:cfRule>
          <xm:sqref>AB450</xm:sqref>
        </x14:conditionalFormatting>
        <x14:conditionalFormatting xmlns:xm="http://schemas.microsoft.com/office/excel/2006/main">
          <x14:cfRule type="dataBar" id="{92446C9A-A6FA-4A16-88BB-0AD7B7F2BCC2}">
            <x14:dataBar minLength="0" maxLength="100">
              <x14:cfvo type="num">
                <xm:f>0</xm:f>
              </x14:cfvo>
              <x14:cfvo type="num">
                <xm:f>1</xm:f>
              </x14:cfvo>
              <x14:negativeFillColor rgb="FFFF0000"/>
              <x14:axisColor rgb="FF000000"/>
            </x14:dataBar>
          </x14:cfRule>
          <xm:sqref>F500</xm:sqref>
        </x14:conditionalFormatting>
        <x14:conditionalFormatting xmlns:xm="http://schemas.microsoft.com/office/excel/2006/main">
          <x14:cfRule type="dataBar" id="{9E121405-A5A2-4B8D-A059-FD0FA047E917}">
            <x14:dataBar minLength="0" maxLength="100">
              <x14:cfvo type="num">
                <xm:f>0</xm:f>
              </x14:cfvo>
              <x14:cfvo type="num">
                <xm:f>1</xm:f>
              </x14:cfvo>
              <x14:negativeFillColor rgb="FFFF0000"/>
              <x14:axisColor rgb="FF000000"/>
            </x14:dataBar>
          </x14:cfRule>
          <xm:sqref>V500</xm:sqref>
        </x14:conditionalFormatting>
        <x14:conditionalFormatting xmlns:xm="http://schemas.microsoft.com/office/excel/2006/main">
          <x14:cfRule type="dataBar" id="{B7F7A505-E20F-4CF1-9740-E3A91C614016}">
            <x14:dataBar minLength="0" maxLength="100">
              <x14:cfvo type="num">
                <xm:f>0</xm:f>
              </x14:cfvo>
              <x14:cfvo type="num">
                <xm:f>1</xm:f>
              </x14:cfvo>
              <x14:negativeFillColor rgb="FFFF0000"/>
              <x14:axisColor rgb="FF000000"/>
            </x14:dataBar>
          </x14:cfRule>
          <xm:sqref>AB500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42</vt:i4>
      </vt:variant>
    </vt:vector>
  </HeadingPairs>
  <TitlesOfParts>
    <vt:vector size="47" baseType="lpstr">
      <vt:lpstr>Ark1</vt:lpstr>
      <vt:lpstr>Definitioner</vt:lpstr>
      <vt:lpstr>Opsætning</vt:lpstr>
      <vt:lpstr>Opsætning1-5 (2)</vt:lpstr>
      <vt:lpstr>Program</vt:lpstr>
      <vt:lpstr>'Opsætning1-5 (2)'!Biceps</vt:lpstr>
      <vt:lpstr>Biceps</vt:lpstr>
      <vt:lpstr>'Opsætning1-5 (2)'!Bryst</vt:lpstr>
      <vt:lpstr>Bryst</vt:lpstr>
      <vt:lpstr>'Opsætning1-5 (2)'!Forlår</vt:lpstr>
      <vt:lpstr>Forlår</vt:lpstr>
      <vt:lpstr>'Opsætning1-5 (2)'!Konkurrence_bænk</vt:lpstr>
      <vt:lpstr>Konkurrence_bænk</vt:lpstr>
      <vt:lpstr>'Opsætning1-5 (2)'!Konkurrence_dødløft</vt:lpstr>
      <vt:lpstr>Konkurrence_dødløft</vt:lpstr>
      <vt:lpstr>'Opsætning1-5 (2)'!Konkurrence_squat</vt:lpstr>
      <vt:lpstr>Konkurrence_squat</vt:lpstr>
      <vt:lpstr>'Opsætning1-5 (2)'!Mave</vt:lpstr>
      <vt:lpstr>Mave</vt:lpstr>
      <vt:lpstr>'Opsætning1-5 (2)'!Overload_bænk</vt:lpstr>
      <vt:lpstr>Overload_bænk</vt:lpstr>
      <vt:lpstr>'Opsætning1-5 (2)'!Ryg</vt:lpstr>
      <vt:lpstr>Ryg</vt:lpstr>
      <vt:lpstr>'Opsætning1-5 (2)'!Sekundær_bænk</vt:lpstr>
      <vt:lpstr>Sekundær_bænk</vt:lpstr>
      <vt:lpstr>'Opsætning1-5 (2)'!Sekundær_dødløft</vt:lpstr>
      <vt:lpstr>Sekundær_dødløft</vt:lpstr>
      <vt:lpstr>'Opsætning1-5 (2)'!Sekundær_squat</vt:lpstr>
      <vt:lpstr>Sekundær_squat</vt:lpstr>
      <vt:lpstr>'Opsætning1-5 (2)'!Skulder</vt:lpstr>
      <vt:lpstr>Skulder</vt:lpstr>
      <vt:lpstr>'Opsætning1-5 (2)'!Støtte_bænk</vt:lpstr>
      <vt:lpstr>Støtte_bænk</vt:lpstr>
      <vt:lpstr>'Opsætning1-5 (2)'!Støtte_dødløft</vt:lpstr>
      <vt:lpstr>Støtte_dødløft</vt:lpstr>
      <vt:lpstr>'Opsætning1-5 (2)'!Støtte_squat</vt:lpstr>
      <vt:lpstr>Støtte_squat</vt:lpstr>
      <vt:lpstr>'Opsætning1-5 (2)'!Tilvalg</vt:lpstr>
      <vt:lpstr>Tilvalg</vt:lpstr>
      <vt:lpstr>'Opsætning1-5 (2)'!Triceps</vt:lpstr>
      <vt:lpstr>Triceps</vt:lpstr>
      <vt:lpstr>'Opsætning1-5 (2)'!Variation_bænk</vt:lpstr>
      <vt:lpstr>Variation_bænk</vt:lpstr>
      <vt:lpstr>'Opsætning1-5 (2)'!Variation_dødløft</vt:lpstr>
      <vt:lpstr>Variation_dødløft</vt:lpstr>
      <vt:lpstr>'Opsætning1-5 (2)'!Variation_squat</vt:lpstr>
      <vt:lpstr>Variation_squat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Joakim Bilyk</dc:creator>
  <cp:lastModifiedBy>Joakim Bilyk</cp:lastModifiedBy>
  <cp:lastPrinted>2020-04-10T03:08:27Z</cp:lastPrinted>
  <dcterms:created xsi:type="dcterms:W3CDTF">2020-04-05T08:20:06Z</dcterms:created>
  <dcterms:modified xsi:type="dcterms:W3CDTF">2020-04-10T03:10:26Z</dcterms:modified>
</cp:coreProperties>
</file>